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_______________________________НП і РНП 2020\"/>
    </mc:Choice>
  </mc:AlternateContent>
  <bookViews>
    <workbookView xWindow="24" yWindow="1044" windowWidth="28800" windowHeight="15936" tabRatio="709"/>
  </bookViews>
  <sheets>
    <sheet name="I курс" sheetId="8" r:id="rId1"/>
    <sheet name="II курс" sheetId="6" r:id="rId2"/>
    <sheet name="ІІІ курс (блок 1)" sheetId="15" r:id="rId3"/>
    <sheet name="ІІІ курс (блок 2)" sheetId="16" r:id="rId4"/>
    <sheet name="IV курс (блок 1)" sheetId="17" r:id="rId5"/>
    <sheet name="IV курс (блок 2)" sheetId="14" r:id="rId6"/>
  </sheets>
  <definedNames>
    <definedName name="коеф" localSheetId="0">'I курс'!$BG$14</definedName>
    <definedName name="коеф" localSheetId="1">'II курс'!$BG$14</definedName>
    <definedName name="коеф" localSheetId="4">'IV курс (блок 1)'!$BG$15</definedName>
    <definedName name="коеф" localSheetId="5">'IV курс (блок 2)'!$BG$15</definedName>
    <definedName name="коеф" localSheetId="2">'ІІІ курс (блок 1)'!$BG$14</definedName>
    <definedName name="коеф" localSheetId="3">'ІІІ курс (блок 2)'!$BG$14</definedName>
    <definedName name="_xlnm.Print_Area" localSheetId="0">'I курс'!$A$1:$BE$61</definedName>
    <definedName name="_xlnm.Print_Area" localSheetId="1">'II курс'!$A$1:$BE$77</definedName>
    <definedName name="_xlnm.Print_Area" localSheetId="4">'IV курс (блок 1)'!$A$1:$BE$91</definedName>
    <definedName name="_xlnm.Print_Area" localSheetId="5">'IV курс (блок 2)'!$A$1:$BE$89</definedName>
    <definedName name="_xlnm.Print_Area" localSheetId="2">'ІІІ курс (блок 1)'!$A$1:$BE$79</definedName>
    <definedName name="_xlnm.Print_Area" localSheetId="3">'ІІІ курс (блок 2)'!$A$1:$BE$81</definedName>
  </definedName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55" i="14" l="1"/>
  <c r="AN56" i="14" s="1"/>
  <c r="AX59" i="17" l="1"/>
  <c r="AX56" i="17"/>
  <c r="BB55" i="17"/>
  <c r="BB56" i="17"/>
  <c r="AX57" i="17"/>
  <c r="AX55" i="17"/>
  <c r="AY52" i="17"/>
  <c r="AZ52" i="17"/>
  <c r="BA52" i="17"/>
  <c r="BB52" i="17"/>
  <c r="BC52" i="17"/>
  <c r="BD52" i="17"/>
  <c r="BE52" i="17"/>
  <c r="AX52" i="17"/>
  <c r="AQ52" i="17"/>
  <c r="AR52" i="17"/>
  <c r="AS52" i="17"/>
  <c r="AT52" i="17"/>
  <c r="AU52" i="17"/>
  <c r="AV52" i="17"/>
  <c r="AW52" i="17"/>
  <c r="AP52" i="17"/>
  <c r="AF52" i="17"/>
  <c r="AG52" i="17"/>
  <c r="AH52" i="17"/>
  <c r="AI52" i="17"/>
  <c r="AJ52" i="17"/>
  <c r="AK52" i="17"/>
  <c r="AL52" i="17"/>
  <c r="AM52" i="17"/>
  <c r="AN52" i="17"/>
  <c r="AO52" i="17"/>
  <c r="AE52" i="17"/>
  <c r="AO38" i="17"/>
  <c r="BB57" i="17" l="1"/>
  <c r="AX59" i="14"/>
  <c r="BB62" i="16"/>
  <c r="AX42" i="8" l="1"/>
  <c r="Z77" i="17" l="1"/>
  <c r="Z76" i="17"/>
  <c r="Y77" i="17"/>
  <c r="Y76" i="17"/>
  <c r="BB66" i="15" l="1"/>
  <c r="AX65" i="15"/>
  <c r="BB34" i="15"/>
  <c r="AX34" i="15"/>
  <c r="AL34" i="15"/>
  <c r="AM34" i="15" s="1"/>
  <c r="AJ34" i="15"/>
  <c r="AK34" i="15" s="1"/>
  <c r="AH34" i="15"/>
  <c r="AF34" i="15"/>
  <c r="BB33" i="15"/>
  <c r="AX33" i="15"/>
  <c r="AL33" i="15"/>
  <c r="AM33" i="15" s="1"/>
  <c r="AJ33" i="15"/>
  <c r="AK33" i="15" s="1"/>
  <c r="AH33" i="15"/>
  <c r="AG33" i="15" s="1"/>
  <c r="AF33" i="15"/>
  <c r="AX69" i="16"/>
  <c r="BB69" i="16"/>
  <c r="BB68" i="16"/>
  <c r="AX68" i="16"/>
  <c r="BD41" i="16"/>
  <c r="BC41" i="16"/>
  <c r="AZ41" i="16"/>
  <c r="AW41" i="16"/>
  <c r="AR41" i="16"/>
  <c r="AQ41" i="16"/>
  <c r="AE41" i="16"/>
  <c r="BB34" i="16"/>
  <c r="AX34" i="16"/>
  <c r="AL34" i="16"/>
  <c r="AM34" i="16" s="1"/>
  <c r="AJ34" i="16"/>
  <c r="AK34" i="16" s="1"/>
  <c r="AH34" i="16"/>
  <c r="AI34" i="16" s="1"/>
  <c r="AF34" i="16"/>
  <c r="BB37" i="16"/>
  <c r="AX37" i="16"/>
  <c r="AL37" i="16"/>
  <c r="AM37" i="16" s="1"/>
  <c r="AJ37" i="16"/>
  <c r="AK37" i="16" s="1"/>
  <c r="AH37" i="16"/>
  <c r="AI37" i="16" s="1"/>
  <c r="AF37" i="16"/>
  <c r="BB36" i="16"/>
  <c r="AX36" i="16"/>
  <c r="AL36" i="16"/>
  <c r="AM36" i="16" s="1"/>
  <c r="AJ36" i="16"/>
  <c r="AH36" i="16"/>
  <c r="AF36" i="16"/>
  <c r="BB67" i="6"/>
  <c r="AX67" i="6"/>
  <c r="AX66" i="6"/>
  <c r="BB66" i="6"/>
  <c r="BD56" i="6"/>
  <c r="BC56" i="6"/>
  <c r="AZ56" i="6"/>
  <c r="AY56" i="6"/>
  <c r="AR56" i="6"/>
  <c r="AQ56" i="6"/>
  <c r="AJ56" i="6"/>
  <c r="AH56" i="6"/>
  <c r="AE56" i="6"/>
  <c r="BB51" i="6"/>
  <c r="AX51" i="6"/>
  <c r="AL51" i="6"/>
  <c r="AF51" i="6"/>
  <c r="BB44" i="6"/>
  <c r="AG44" i="6" s="1"/>
  <c r="AX44" i="6"/>
  <c r="AL44" i="6"/>
  <c r="AF44" i="6"/>
  <c r="AG37" i="16" l="1"/>
  <c r="AG34" i="16"/>
  <c r="AO34" i="16" s="1"/>
  <c r="AG36" i="16"/>
  <c r="AO36" i="16" s="1"/>
  <c r="AG34" i="15"/>
  <c r="AO34" i="15" s="1"/>
  <c r="AI34" i="15"/>
  <c r="AO33" i="15"/>
  <c r="AI33" i="15"/>
  <c r="AO37" i="16"/>
  <c r="AK36" i="16"/>
  <c r="AI36" i="16"/>
  <c r="AG51" i="6"/>
  <c r="AO44" i="6"/>
  <c r="BC64" i="16"/>
  <c r="BD64" i="16"/>
  <c r="AY29" i="8"/>
  <c r="AO51" i="6" l="1"/>
  <c r="AN41" i="16"/>
  <c r="BB40" i="16"/>
  <c r="AX40" i="16"/>
  <c r="AL40" i="16"/>
  <c r="AM40" i="16" s="1"/>
  <c r="AJ40" i="16"/>
  <c r="AH40" i="16"/>
  <c r="AF40" i="16"/>
  <c r="BB65" i="15"/>
  <c r="AI40" i="16" l="1"/>
  <c r="AG40" i="16"/>
  <c r="AK40" i="16"/>
  <c r="AO40" i="16" l="1"/>
  <c r="BB51" i="17"/>
  <c r="AX51" i="17"/>
  <c r="AM51" i="17"/>
  <c r="AJ51" i="17"/>
  <c r="AK51" i="17" s="1"/>
  <c r="AI51" i="17"/>
  <c r="AF51" i="17"/>
  <c r="AI56" i="6"/>
  <c r="AK56" i="6"/>
  <c r="AM56" i="6"/>
  <c r="AN56" i="6"/>
  <c r="BB50" i="6"/>
  <c r="AG50" i="6" s="1"/>
  <c r="AX50" i="6"/>
  <c r="AL50" i="6"/>
  <c r="AF50" i="6"/>
  <c r="BB45" i="6"/>
  <c r="AG45" i="6" s="1"/>
  <c r="AX45" i="6"/>
  <c r="AL45" i="6"/>
  <c r="AF45" i="6"/>
  <c r="BA56" i="6"/>
  <c r="BE56" i="6"/>
  <c r="BB55" i="6"/>
  <c r="AX55" i="6"/>
  <c r="AG55" i="6" s="1"/>
  <c r="AL55" i="6"/>
  <c r="AF55" i="6"/>
  <c r="BB54" i="6"/>
  <c r="AX54" i="6"/>
  <c r="AG54" i="6" s="1"/>
  <c r="AL54" i="6"/>
  <c r="AF54" i="6"/>
  <c r="BB48" i="6"/>
  <c r="AG48" i="6" s="1"/>
  <c r="AX48" i="6"/>
  <c r="AL48" i="6"/>
  <c r="AF48" i="6"/>
  <c r="BB49" i="6"/>
  <c r="AG49" i="6" s="1"/>
  <c r="AX49" i="6"/>
  <c r="AL49" i="6"/>
  <c r="AF49" i="6"/>
  <c r="BB52" i="6"/>
  <c r="AG52" i="6" s="1"/>
  <c r="AX52" i="6"/>
  <c r="AL52" i="6"/>
  <c r="AF52" i="6"/>
  <c r="BB43" i="6"/>
  <c r="AG43" i="6" s="1"/>
  <c r="AX43" i="6"/>
  <c r="AL43" i="6"/>
  <c r="AF43" i="6"/>
  <c r="BB42" i="6"/>
  <c r="AX42" i="6"/>
  <c r="AL42" i="6"/>
  <c r="AF42" i="6"/>
  <c r="BB46" i="6"/>
  <c r="AX46" i="6"/>
  <c r="AL46" i="6"/>
  <c r="AG46" i="6"/>
  <c r="AF46" i="6"/>
  <c r="AO46" i="6" s="1"/>
  <c r="BB60" i="6"/>
  <c r="AG60" i="6" s="1"/>
  <c r="AX60" i="6"/>
  <c r="AM60" i="6"/>
  <c r="AJ60" i="6"/>
  <c r="AK60" i="6" s="1"/>
  <c r="AI60" i="6"/>
  <c r="AF60" i="6"/>
  <c r="BB59" i="6"/>
  <c r="AG59" i="6" s="1"/>
  <c r="AX59" i="6"/>
  <c r="AM59" i="6"/>
  <c r="AJ59" i="6"/>
  <c r="AK59" i="6" s="1"/>
  <c r="AI59" i="6"/>
  <c r="AF59" i="6"/>
  <c r="AL56" i="6" l="1"/>
  <c r="AX56" i="6"/>
  <c r="BB56" i="6"/>
  <c r="AF56" i="6"/>
  <c r="AG51" i="17"/>
  <c r="AO51" i="17"/>
  <c r="AO50" i="6"/>
  <c r="AO45" i="6"/>
  <c r="AG42" i="6"/>
  <c r="AG56" i="6" s="1"/>
  <c r="AO48" i="6"/>
  <c r="AO55" i="6"/>
  <c r="AO54" i="6"/>
  <c r="AO49" i="6"/>
  <c r="AO52" i="6"/>
  <c r="AO43" i="6"/>
  <c r="AN60" i="6"/>
  <c r="AO60" i="6"/>
  <c r="AN59" i="6"/>
  <c r="AO59" i="6"/>
  <c r="AO42" i="6" l="1"/>
  <c r="AO56" i="6" s="1"/>
  <c r="AE34" i="17" l="1"/>
  <c r="AN64" i="16" l="1"/>
  <c r="AN61" i="15"/>
  <c r="AX71" i="15"/>
  <c r="BB68" i="15"/>
  <c r="AX68" i="15"/>
  <c r="AX66" i="15"/>
  <c r="AQ61" i="15"/>
  <c r="BA64" i="16"/>
  <c r="BB48" i="17"/>
  <c r="AX48" i="17"/>
  <c r="AM48" i="17"/>
  <c r="AK48" i="17"/>
  <c r="AI48" i="17"/>
  <c r="AG48" i="17"/>
  <c r="AF48" i="17"/>
  <c r="AX62" i="14"/>
  <c r="BB60" i="14"/>
  <c r="AX60" i="14"/>
  <c r="BB59" i="14"/>
  <c r="BB58" i="14"/>
  <c r="AX58" i="14"/>
  <c r="BE55" i="14"/>
  <c r="BC55" i="14"/>
  <c r="BA55" i="14"/>
  <c r="AZ55" i="14"/>
  <c r="AY55" i="14"/>
  <c r="AR55" i="14"/>
  <c r="AQ55" i="14"/>
  <c r="AP55" i="14"/>
  <c r="AL55" i="14"/>
  <c r="BB53" i="14"/>
  <c r="AX53" i="14"/>
  <c r="AM53" i="14"/>
  <c r="AJ53" i="14"/>
  <c r="AK53" i="14" s="1"/>
  <c r="AI53" i="14"/>
  <c r="AF53" i="14"/>
  <c r="AE55" i="14"/>
  <c r="BB51" i="14"/>
  <c r="AX51" i="14"/>
  <c r="AM51" i="14"/>
  <c r="AJ51" i="14"/>
  <c r="AK51" i="14" s="1"/>
  <c r="AH51" i="14"/>
  <c r="AI51" i="14" s="1"/>
  <c r="AF51" i="14"/>
  <c r="BB48" i="14"/>
  <c r="AX48" i="14"/>
  <c r="AJ48" i="14"/>
  <c r="AG48" i="14" s="1"/>
  <c r="AF48" i="14"/>
  <c r="BB33" i="14"/>
  <c r="AX33" i="14"/>
  <c r="AL33" i="14"/>
  <c r="AJ33" i="14"/>
  <c r="AF33" i="14"/>
  <c r="AG33" i="14" l="1"/>
  <c r="AO33" i="14" s="1"/>
  <c r="AG53" i="14"/>
  <c r="AO53" i="14" s="1"/>
  <c r="AO48" i="17"/>
  <c r="AN48" i="17"/>
  <c r="AG51" i="14"/>
  <c r="AO51" i="14" s="1"/>
  <c r="AO48" i="14"/>
  <c r="AK48" i="14"/>
  <c r="AZ34" i="17"/>
  <c r="AQ34" i="17"/>
  <c r="AX46" i="17"/>
  <c r="AG46" i="17"/>
  <c r="AF46" i="17"/>
  <c r="BB38" i="17"/>
  <c r="AO46" i="17" l="1"/>
  <c r="AH50" i="14"/>
  <c r="AH55" i="14" s="1"/>
  <c r="U78" i="17"/>
  <c r="AB77" i="17"/>
  <c r="AA77" i="17"/>
  <c r="AB76" i="17"/>
  <c r="AA76" i="17"/>
  <c r="AB75" i="17"/>
  <c r="AA75" i="17"/>
  <c r="BB59" i="17"/>
  <c r="BB50" i="17"/>
  <c r="AX50" i="17"/>
  <c r="AM50" i="17"/>
  <c r="AJ50" i="17"/>
  <c r="AH50" i="17"/>
  <c r="AF50" i="17"/>
  <c r="BB44" i="17"/>
  <c r="AX44" i="17"/>
  <c r="AM44" i="17"/>
  <c r="AK44" i="17"/>
  <c r="AF44" i="17"/>
  <c r="BE40" i="17"/>
  <c r="BD40" i="17"/>
  <c r="BC40" i="17"/>
  <c r="BA40" i="17"/>
  <c r="AZ40" i="17"/>
  <c r="AY40" i="17"/>
  <c r="AW40" i="17"/>
  <c r="AV40" i="17"/>
  <c r="AU40" i="17"/>
  <c r="AT40" i="17"/>
  <c r="AS40" i="17"/>
  <c r="AR40" i="17"/>
  <c r="AQ40" i="17"/>
  <c r="AP40" i="17"/>
  <c r="AP53" i="17" s="1"/>
  <c r="AL40" i="17"/>
  <c r="AJ40" i="17"/>
  <c r="AH40" i="17"/>
  <c r="AE40" i="17"/>
  <c r="BB39" i="17"/>
  <c r="AX39" i="17"/>
  <c r="AG39" i="17"/>
  <c r="AF39" i="17"/>
  <c r="AX38" i="17"/>
  <c r="AG38" i="17"/>
  <c r="AF38" i="17"/>
  <c r="BE34" i="17"/>
  <c r="BD34" i="17"/>
  <c r="BC34" i="17"/>
  <c r="BA34" i="17"/>
  <c r="AY34" i="17"/>
  <c r="AW34" i="17"/>
  <c r="AV34" i="17"/>
  <c r="AU34" i="17"/>
  <c r="AT34" i="17"/>
  <c r="AS34" i="17"/>
  <c r="AR34" i="17"/>
  <c r="AP34" i="17"/>
  <c r="AH34" i="17"/>
  <c r="BB33" i="17"/>
  <c r="BB34" i="17" s="1"/>
  <c r="AX33" i="17"/>
  <c r="AX34" i="17" s="1"/>
  <c r="AL33" i="17"/>
  <c r="AL34" i="17" s="1"/>
  <c r="AJ33" i="17"/>
  <c r="AJ34" i="17" s="1"/>
  <c r="AF33" i="17"/>
  <c r="AF34" i="17" s="1"/>
  <c r="BE30" i="17"/>
  <c r="BD30" i="17"/>
  <c r="BC30" i="17"/>
  <c r="BA30" i="17"/>
  <c r="AZ30" i="17"/>
  <c r="AY30" i="17"/>
  <c r="AW30" i="17"/>
  <c r="AV30" i="17"/>
  <c r="AU30" i="17"/>
  <c r="AT30" i="17"/>
  <c r="AS30" i="17"/>
  <c r="AR30" i="17"/>
  <c r="AQ30" i="17"/>
  <c r="AP30" i="17"/>
  <c r="AE30" i="17"/>
  <c r="BB29" i="17"/>
  <c r="BB30" i="17" s="1"/>
  <c r="AX29" i="17"/>
  <c r="AX30" i="17" s="1"/>
  <c r="AL29" i="17"/>
  <c r="AM29" i="17" s="1"/>
  <c r="AM30" i="17" s="1"/>
  <c r="AM35" i="17" s="1"/>
  <c r="AJ29" i="17"/>
  <c r="AJ30" i="17" s="1"/>
  <c r="AH29" i="17"/>
  <c r="AI29" i="17" s="1"/>
  <c r="AI30" i="17" s="1"/>
  <c r="AI35" i="17" s="1"/>
  <c r="AF29" i="17"/>
  <c r="BB28" i="17"/>
  <c r="AX28" i="17"/>
  <c r="AL28" i="17"/>
  <c r="AM28" i="17" s="1"/>
  <c r="AJ28" i="17"/>
  <c r="AK28" i="17" s="1"/>
  <c r="AH28" i="17"/>
  <c r="AF28" i="17"/>
  <c r="BE26" i="17"/>
  <c r="BD26" i="17"/>
  <c r="BC26" i="17"/>
  <c r="BA26" i="17"/>
  <c r="AZ26" i="17"/>
  <c r="AY26" i="17"/>
  <c r="AW26" i="17"/>
  <c r="AV26" i="17"/>
  <c r="AU26" i="17"/>
  <c r="AT26" i="17"/>
  <c r="AS26" i="17"/>
  <c r="AR26" i="17"/>
  <c r="AQ26" i="17"/>
  <c r="AP26" i="17"/>
  <c r="AE26" i="17"/>
  <c r="BB25" i="17"/>
  <c r="AX25" i="17"/>
  <c r="AL25" i="17"/>
  <c r="AM25" i="17" s="1"/>
  <c r="AJ25" i="17"/>
  <c r="AK25" i="17" s="1"/>
  <c r="AH25" i="17"/>
  <c r="AI25" i="17" s="1"/>
  <c r="AF25" i="17"/>
  <c r="BB24" i="17"/>
  <c r="AX24" i="17"/>
  <c r="AM24" i="17"/>
  <c r="AJ24" i="17"/>
  <c r="AI24" i="17"/>
  <c r="AF24" i="17"/>
  <c r="BB23" i="17"/>
  <c r="AX23" i="17"/>
  <c r="AL23" i="17"/>
  <c r="AM23" i="17" s="1"/>
  <c r="AJ23" i="17"/>
  <c r="AK23" i="17" s="1"/>
  <c r="AH23" i="17"/>
  <c r="AF23" i="17"/>
  <c r="BB22" i="17"/>
  <c r="AX22" i="17"/>
  <c r="AL22" i="17"/>
  <c r="AJ22" i="17"/>
  <c r="AK22" i="17" s="1"/>
  <c r="AH22" i="17"/>
  <c r="AF22" i="17"/>
  <c r="AE26" i="14"/>
  <c r="AE43" i="14"/>
  <c r="AX41" i="14"/>
  <c r="AF41" i="14"/>
  <c r="AG41" i="14"/>
  <c r="AX40" i="14"/>
  <c r="AG40" i="14"/>
  <c r="AF40" i="14"/>
  <c r="AF42" i="14"/>
  <c r="AG42" i="14"/>
  <c r="AX42" i="14"/>
  <c r="BB42" i="14"/>
  <c r="AO41" i="14" l="1"/>
  <c r="AX40" i="17"/>
  <c r="AS35" i="17"/>
  <c r="AK50" i="17"/>
  <c r="AJ53" i="17"/>
  <c r="AI50" i="17"/>
  <c r="AH53" i="17"/>
  <c r="AX26" i="17"/>
  <c r="AX35" i="17" s="1"/>
  <c r="BC53" i="17"/>
  <c r="AY35" i="17"/>
  <c r="AS53" i="17"/>
  <c r="AT53" i="17"/>
  <c r="AG28" i="17"/>
  <c r="AO28" i="17" s="1"/>
  <c r="AB78" i="17"/>
  <c r="AY53" i="17"/>
  <c r="AE35" i="17"/>
  <c r="AW35" i="17"/>
  <c r="AV53" i="17"/>
  <c r="AL26" i="17"/>
  <c r="AG25" i="17"/>
  <c r="AO25" i="17" s="1"/>
  <c r="BA35" i="17"/>
  <c r="AG23" i="17"/>
  <c r="AO23" i="17" s="1"/>
  <c r="AQ35" i="17"/>
  <c r="AG33" i="17"/>
  <c r="BC35" i="17"/>
  <c r="AW53" i="17"/>
  <c r="AP35" i="17"/>
  <c r="AT35" i="17"/>
  <c r="AV35" i="17"/>
  <c r="AI44" i="17"/>
  <c r="AR35" i="17"/>
  <c r="AU35" i="17"/>
  <c r="BE35" i="17"/>
  <c r="AL30" i="17"/>
  <c r="BB40" i="17"/>
  <c r="BD53" i="17"/>
  <c r="AZ35" i="17"/>
  <c r="BD35" i="17"/>
  <c r="AU53" i="17"/>
  <c r="AA78" i="17"/>
  <c r="AZ53" i="17"/>
  <c r="AH30" i="17"/>
  <c r="AG22" i="17"/>
  <c r="AO22" i="17" s="1"/>
  <c r="AI23" i="17"/>
  <c r="AI28" i="17"/>
  <c r="AJ26" i="17"/>
  <c r="AJ35" i="17" s="1"/>
  <c r="AQ53" i="17"/>
  <c r="AR53" i="17"/>
  <c r="AF30" i="17"/>
  <c r="BA53" i="17"/>
  <c r="AL53" i="17"/>
  <c r="AO39" i="17"/>
  <c r="AE53" i="17"/>
  <c r="AF40" i="17"/>
  <c r="AG40" i="17"/>
  <c r="BE53" i="17"/>
  <c r="BB26" i="17"/>
  <c r="BB35" i="17" s="1"/>
  <c r="AK24" i="17"/>
  <c r="AK29" i="17"/>
  <c r="AK30" i="17" s="1"/>
  <c r="AK35" i="17" s="1"/>
  <c r="AG44" i="17"/>
  <c r="AI22" i="17"/>
  <c r="AF26" i="17"/>
  <c r="AM22" i="17"/>
  <c r="AH26" i="17"/>
  <c r="AG50" i="17"/>
  <c r="AO50" i="17" s="1"/>
  <c r="AG24" i="17"/>
  <c r="AG29" i="17"/>
  <c r="AO40" i="14"/>
  <c r="AO42" i="14"/>
  <c r="BB70" i="16"/>
  <c r="AX70" i="16"/>
  <c r="AX74" i="16"/>
  <c r="BB71" i="16"/>
  <c r="AX71" i="16"/>
  <c r="AR64" i="16"/>
  <c r="BB67" i="16"/>
  <c r="AX67" i="16"/>
  <c r="BE64" i="16"/>
  <c r="AZ64" i="16"/>
  <c r="AY64" i="16"/>
  <c r="AQ64" i="16"/>
  <c r="AP64" i="16"/>
  <c r="AE64" i="16"/>
  <c r="BB74" i="16"/>
  <c r="AW64" i="16"/>
  <c r="AV64" i="16"/>
  <c r="AU64" i="16"/>
  <c r="AT64" i="16"/>
  <c r="AS64" i="16"/>
  <c r="AX62" i="16"/>
  <c r="AM62" i="16"/>
  <c r="AK62" i="16"/>
  <c r="AH62" i="16"/>
  <c r="AI62" i="16" s="1"/>
  <c r="AF62" i="16"/>
  <c r="BB60" i="16"/>
  <c r="AX60" i="16"/>
  <c r="AM60" i="16"/>
  <c r="AJ60" i="16"/>
  <c r="AK60" i="16" s="1"/>
  <c r="AH60" i="16"/>
  <c r="AI60" i="16" s="1"/>
  <c r="AF60" i="16"/>
  <c r="BB58" i="16"/>
  <c r="AX58" i="16"/>
  <c r="AL58" i="16"/>
  <c r="AM58" i="16" s="1"/>
  <c r="AJ58" i="16"/>
  <c r="AK58" i="16" s="1"/>
  <c r="AI58" i="16"/>
  <c r="AF58" i="16"/>
  <c r="BB56" i="16"/>
  <c r="AX56" i="16"/>
  <c r="AL56" i="16"/>
  <c r="AM56" i="16" s="1"/>
  <c r="AJ56" i="16"/>
  <c r="AH56" i="16"/>
  <c r="AI56" i="16" s="1"/>
  <c r="AF56" i="16"/>
  <c r="BB54" i="16"/>
  <c r="AX54" i="16"/>
  <c r="AM54" i="16"/>
  <c r="AJ54" i="16"/>
  <c r="AK54" i="16" s="1"/>
  <c r="AH54" i="16"/>
  <c r="AF54" i="16"/>
  <c r="BB52" i="16"/>
  <c r="AX52" i="16"/>
  <c r="AL52" i="16"/>
  <c r="AJ52" i="16"/>
  <c r="AH52" i="16"/>
  <c r="AF52" i="16"/>
  <c r="BE49" i="16"/>
  <c r="BD49" i="16"/>
  <c r="BC49" i="16"/>
  <c r="BA49" i="16"/>
  <c r="BA65" i="16" s="1"/>
  <c r="AZ49" i="16"/>
  <c r="AY49" i="16"/>
  <c r="AW49" i="16"/>
  <c r="AV49" i="16"/>
  <c r="AU49" i="16"/>
  <c r="AT49" i="16"/>
  <c r="AS49" i="16"/>
  <c r="AR49" i="16"/>
  <c r="AQ49" i="16"/>
  <c r="AP49" i="16"/>
  <c r="AN49" i="16"/>
  <c r="AE49" i="16"/>
  <c r="BB48" i="16"/>
  <c r="AX48" i="16"/>
  <c r="AM48" i="16"/>
  <c r="AJ48" i="16"/>
  <c r="AK48" i="16" s="1"/>
  <c r="AI48" i="16"/>
  <c r="AF48" i="16"/>
  <c r="BB47" i="16"/>
  <c r="AX47" i="16"/>
  <c r="AM47" i="16"/>
  <c r="AJ47" i="16"/>
  <c r="AG47" i="16" s="1"/>
  <c r="AI47" i="16"/>
  <c r="AF47" i="16"/>
  <c r="BB46" i="16"/>
  <c r="AG46" i="16" s="1"/>
  <c r="AX46" i="16"/>
  <c r="AL46" i="16"/>
  <c r="AL49" i="16" s="1"/>
  <c r="AJ46" i="16"/>
  <c r="AH46" i="16"/>
  <c r="AF46" i="16"/>
  <c r="BB45" i="16"/>
  <c r="AX45" i="16"/>
  <c r="AM45" i="16"/>
  <c r="AJ45" i="16"/>
  <c r="AK45" i="16" s="1"/>
  <c r="AH45" i="16"/>
  <c r="AI45" i="16" s="1"/>
  <c r="AF45" i="16"/>
  <c r="AN42" i="16"/>
  <c r="BE41" i="16"/>
  <c r="BA41" i="16"/>
  <c r="AY41" i="16"/>
  <c r="AV41" i="16"/>
  <c r="AU41" i="16"/>
  <c r="AT41" i="16"/>
  <c r="AS41" i="16"/>
  <c r="AP41" i="16"/>
  <c r="BB38" i="16"/>
  <c r="AX38" i="16"/>
  <c r="AL38" i="16"/>
  <c r="AM38" i="16" s="1"/>
  <c r="AJ38" i="16"/>
  <c r="AK38" i="16" s="1"/>
  <c r="AH38" i="16"/>
  <c r="AF38" i="16"/>
  <c r="BB35" i="16"/>
  <c r="AX35" i="16"/>
  <c r="AL35" i="16"/>
  <c r="AM35" i="16" s="1"/>
  <c r="AJ35" i="16"/>
  <c r="AK35" i="16" s="1"/>
  <c r="AH35" i="16"/>
  <c r="AI35" i="16" s="1"/>
  <c r="AF35" i="16"/>
  <c r="BB33" i="16"/>
  <c r="AX33" i="16"/>
  <c r="AL33" i="16"/>
  <c r="AM33" i="16" s="1"/>
  <c r="AJ33" i="16"/>
  <c r="AK33" i="16" s="1"/>
  <c r="AH33" i="16"/>
  <c r="AI33" i="16" s="1"/>
  <c r="AF33" i="16"/>
  <c r="BB32" i="16"/>
  <c r="AX32" i="16"/>
  <c r="AL32" i="16"/>
  <c r="AJ32" i="16"/>
  <c r="AH32" i="16"/>
  <c r="AF32" i="16"/>
  <c r="BE29" i="16"/>
  <c r="BD29" i="16"/>
  <c r="BC29" i="16"/>
  <c r="BA29" i="16"/>
  <c r="AZ29" i="16"/>
  <c r="AY29" i="16"/>
  <c r="AW29" i="16"/>
  <c r="AV29" i="16"/>
  <c r="AU29" i="16"/>
  <c r="AT29" i="16"/>
  <c r="AS29" i="16"/>
  <c r="AR29" i="16"/>
  <c r="AQ29" i="16"/>
  <c r="AP29" i="16"/>
  <c r="AE29" i="16"/>
  <c r="BB28" i="16"/>
  <c r="AX28" i="16"/>
  <c r="AL28" i="16"/>
  <c r="AM28" i="16" s="1"/>
  <c r="AJ28" i="16"/>
  <c r="AK28" i="16" s="1"/>
  <c r="AH28" i="16"/>
  <c r="AI28" i="16" s="1"/>
  <c r="AF28" i="16"/>
  <c r="BB27" i="16"/>
  <c r="AX27" i="16"/>
  <c r="AL27" i="16"/>
  <c r="AM27" i="16" s="1"/>
  <c r="AJ27" i="16"/>
  <c r="AK27" i="16" s="1"/>
  <c r="AH27" i="16"/>
  <c r="AI27" i="16" s="1"/>
  <c r="AF27" i="16"/>
  <c r="BB26" i="16"/>
  <c r="AX26" i="16"/>
  <c r="AL26" i="16"/>
  <c r="AM26" i="16" s="1"/>
  <c r="AJ26" i="16"/>
  <c r="AK26" i="16" s="1"/>
  <c r="AH26" i="16"/>
  <c r="AI26" i="16" s="1"/>
  <c r="AF26" i="16"/>
  <c r="AF25" i="16"/>
  <c r="AO25" i="16" s="1"/>
  <c r="BB24" i="16"/>
  <c r="AX24" i="16"/>
  <c r="AM24" i="16"/>
  <c r="AK24" i="16"/>
  <c r="AI24" i="16"/>
  <c r="AG24" i="16"/>
  <c r="AF24" i="16"/>
  <c r="BE22" i="16"/>
  <c r="BD22" i="16"/>
  <c r="BC22" i="16"/>
  <c r="BB22" i="16"/>
  <c r="BA22" i="16"/>
  <c r="AZ22" i="16"/>
  <c r="AY22" i="16"/>
  <c r="AW22" i="16"/>
  <c r="AV22" i="16"/>
  <c r="AU22" i="16"/>
  <c r="AT22" i="16"/>
  <c r="AS22" i="16"/>
  <c r="AR22" i="16"/>
  <c r="AQ22" i="16"/>
  <c r="AP22" i="16"/>
  <c r="AE22" i="16"/>
  <c r="AX21" i="16"/>
  <c r="AX22" i="16" s="1"/>
  <c r="AL21" i="16"/>
  <c r="AM21" i="16" s="1"/>
  <c r="AJ21" i="16"/>
  <c r="AJ22" i="16" s="1"/>
  <c r="AH21" i="16"/>
  <c r="AF21" i="16"/>
  <c r="AF22" i="16" s="1"/>
  <c r="BB71" i="15"/>
  <c r="BB67" i="15"/>
  <c r="AX67" i="15"/>
  <c r="BB64" i="15"/>
  <c r="AX64" i="15"/>
  <c r="BE61" i="15"/>
  <c r="BD61" i="15"/>
  <c r="BC61" i="15"/>
  <c r="BA61" i="15"/>
  <c r="AZ61" i="15"/>
  <c r="AY61" i="15"/>
  <c r="AW61" i="15"/>
  <c r="AV61" i="15"/>
  <c r="AU61" i="15"/>
  <c r="AT61" i="15"/>
  <c r="AS61" i="15"/>
  <c r="AR61" i="15"/>
  <c r="AP61" i="15"/>
  <c r="AE61" i="15"/>
  <c r="BB59" i="15"/>
  <c r="AX59" i="15"/>
  <c r="AM59" i="15"/>
  <c r="AK59" i="15"/>
  <c r="AH59" i="15"/>
  <c r="AG59" i="15" s="1"/>
  <c r="AF59" i="15"/>
  <c r="BB57" i="15"/>
  <c r="AX57" i="15"/>
  <c r="AM57" i="15"/>
  <c r="AJ57" i="15"/>
  <c r="AK57" i="15" s="1"/>
  <c r="AH57" i="15"/>
  <c r="AI57" i="15" s="1"/>
  <c r="AF57" i="15"/>
  <c r="BB55" i="15"/>
  <c r="AX55" i="15"/>
  <c r="AL55" i="15"/>
  <c r="AM55" i="15" s="1"/>
  <c r="AJ55" i="15"/>
  <c r="AK55" i="15" s="1"/>
  <c r="AI55" i="15"/>
  <c r="AF55" i="15"/>
  <c r="BB53" i="15"/>
  <c r="AX53" i="15"/>
  <c r="AL53" i="15"/>
  <c r="AM53" i="15" s="1"/>
  <c r="AJ53" i="15"/>
  <c r="AK53" i="15" s="1"/>
  <c r="AH53" i="15"/>
  <c r="AI53" i="15" s="1"/>
  <c r="AF53" i="15"/>
  <c r="BB51" i="15"/>
  <c r="AX51" i="15"/>
  <c r="AM51" i="15"/>
  <c r="AJ51" i="15"/>
  <c r="AK51" i="15" s="1"/>
  <c r="AH51" i="15"/>
  <c r="AI51" i="15" s="1"/>
  <c r="AF51" i="15"/>
  <c r="BB49" i="15"/>
  <c r="AX49" i="15"/>
  <c r="AL49" i="15"/>
  <c r="AJ49" i="15"/>
  <c r="AH49" i="15"/>
  <c r="AF49" i="15"/>
  <c r="BE46" i="15"/>
  <c r="BD46" i="15"/>
  <c r="BD62" i="15" s="1"/>
  <c r="BC46" i="15"/>
  <c r="BA46" i="15"/>
  <c r="AZ46" i="15"/>
  <c r="AY46" i="15"/>
  <c r="AY62" i="15" s="1"/>
  <c r="AW46" i="15"/>
  <c r="AV46" i="15"/>
  <c r="AU46" i="15"/>
  <c r="AT46" i="15"/>
  <c r="AT62" i="15" s="1"/>
  <c r="AS46" i="15"/>
  <c r="AR46" i="15"/>
  <c r="AQ46" i="15"/>
  <c r="AQ62" i="15" s="1"/>
  <c r="AP46" i="15"/>
  <c r="AN46" i="15"/>
  <c r="AE46" i="15"/>
  <c r="AE62" i="15" s="1"/>
  <c r="BB45" i="15"/>
  <c r="AX45" i="15"/>
  <c r="AM45" i="15"/>
  <c r="AJ45" i="15"/>
  <c r="AG45" i="15" s="1"/>
  <c r="AI45" i="15"/>
  <c r="AF45" i="15"/>
  <c r="BB44" i="15"/>
  <c r="AX44" i="15"/>
  <c r="AM44" i="15"/>
  <c r="AJ44" i="15"/>
  <c r="AG44" i="15" s="1"/>
  <c r="AI44" i="15"/>
  <c r="AF44" i="15"/>
  <c r="BB43" i="15"/>
  <c r="AG43" i="15" s="1"/>
  <c r="AX43" i="15"/>
  <c r="AL43" i="15"/>
  <c r="AL46" i="15" s="1"/>
  <c r="AJ43" i="15"/>
  <c r="AH43" i="15"/>
  <c r="AF43" i="15"/>
  <c r="BB42" i="15"/>
  <c r="AX42" i="15"/>
  <c r="AM42" i="15"/>
  <c r="AJ42" i="15"/>
  <c r="AK42" i="15" s="1"/>
  <c r="AH42" i="15"/>
  <c r="AI42" i="15" s="1"/>
  <c r="AF42" i="15"/>
  <c r="AN39" i="15"/>
  <c r="AM39" i="15"/>
  <c r="AK39" i="15"/>
  <c r="AI39" i="15"/>
  <c r="BE38" i="15"/>
  <c r="BD38" i="15"/>
  <c r="BC38" i="15"/>
  <c r="BA38" i="15"/>
  <c r="AZ38" i="15"/>
  <c r="AY38" i="15"/>
  <c r="AW38" i="15"/>
  <c r="AV38" i="15"/>
  <c r="AU38" i="15"/>
  <c r="AT38" i="15"/>
  <c r="AS38" i="15"/>
  <c r="AR38" i="15"/>
  <c r="AQ38" i="15"/>
  <c r="AP38" i="15"/>
  <c r="AE38" i="15"/>
  <c r="BB37" i="15"/>
  <c r="AX37" i="15"/>
  <c r="AL37" i="15"/>
  <c r="AM37" i="15" s="1"/>
  <c r="AJ37" i="15"/>
  <c r="AK37" i="15" s="1"/>
  <c r="AH37" i="15"/>
  <c r="AF37" i="15"/>
  <c r="BB35" i="15"/>
  <c r="AX35" i="15"/>
  <c r="AL35" i="15"/>
  <c r="AM35" i="15" s="1"/>
  <c r="AJ35" i="15"/>
  <c r="AH35" i="15"/>
  <c r="AF35" i="15"/>
  <c r="BB32" i="15"/>
  <c r="AX32" i="15"/>
  <c r="AL32" i="15"/>
  <c r="AJ32" i="15"/>
  <c r="AK32" i="15" s="1"/>
  <c r="AH32" i="15"/>
  <c r="AI32" i="15" s="1"/>
  <c r="AF32" i="15"/>
  <c r="BE29" i="15"/>
  <c r="BD29" i="15"/>
  <c r="BC29" i="15"/>
  <c r="BA29" i="15"/>
  <c r="AZ29" i="15"/>
  <c r="AY29" i="15"/>
  <c r="AW29" i="15"/>
  <c r="AV29" i="15"/>
  <c r="AU29" i="15"/>
  <c r="AT29" i="15"/>
  <c r="AS29" i="15"/>
  <c r="AR29" i="15"/>
  <c r="AQ29" i="15"/>
  <c r="AP29" i="15"/>
  <c r="AE29" i="15"/>
  <c r="BB28" i="15"/>
  <c r="AX28" i="15"/>
  <c r="AL28" i="15"/>
  <c r="AM28" i="15" s="1"/>
  <c r="AJ28" i="15"/>
  <c r="AK28" i="15" s="1"/>
  <c r="AH28" i="15"/>
  <c r="AI28" i="15" s="1"/>
  <c r="AF28" i="15"/>
  <c r="BB27" i="15"/>
  <c r="AX27" i="15"/>
  <c r="AL27" i="15"/>
  <c r="AM27" i="15" s="1"/>
  <c r="AJ27" i="15"/>
  <c r="AI27" i="15"/>
  <c r="AH27" i="15"/>
  <c r="AF27" i="15"/>
  <c r="BB26" i="15"/>
  <c r="AX26" i="15"/>
  <c r="AL26" i="15"/>
  <c r="AJ26" i="15"/>
  <c r="AH26" i="15"/>
  <c r="AI26" i="15" s="1"/>
  <c r="AF26" i="15"/>
  <c r="AF25" i="15"/>
  <c r="AO25" i="15" s="1"/>
  <c r="BB24" i="15"/>
  <c r="AX24" i="15"/>
  <c r="AM24" i="15"/>
  <c r="AK24" i="15"/>
  <c r="AI24" i="15"/>
  <c r="AG24" i="15"/>
  <c r="AF24" i="15"/>
  <c r="BE22" i="15"/>
  <c r="BD22" i="15"/>
  <c r="BC22" i="15"/>
  <c r="BB22" i="15"/>
  <c r="BA22" i="15"/>
  <c r="AZ22" i="15"/>
  <c r="AY22" i="15"/>
  <c r="AW22" i="15"/>
  <c r="AV22" i="15"/>
  <c r="AU22" i="15"/>
  <c r="AT22" i="15"/>
  <c r="AS22" i="15"/>
  <c r="AR22" i="15"/>
  <c r="AQ22" i="15"/>
  <c r="AP22" i="15"/>
  <c r="AE22" i="15"/>
  <c r="AX21" i="15"/>
  <c r="AX22" i="15" s="1"/>
  <c r="AL21" i="15"/>
  <c r="AM21" i="15" s="1"/>
  <c r="AJ21" i="15"/>
  <c r="AJ22" i="15" s="1"/>
  <c r="AH21" i="15"/>
  <c r="AH22" i="15" s="1"/>
  <c r="AF21" i="15"/>
  <c r="AX41" i="16" l="1"/>
  <c r="AS65" i="16"/>
  <c r="AF41" i="16"/>
  <c r="BB41" i="16"/>
  <c r="AH41" i="16"/>
  <c r="AJ41" i="16"/>
  <c r="AS54" i="17"/>
  <c r="AV54" i="17"/>
  <c r="AG53" i="17"/>
  <c r="AX38" i="15"/>
  <c r="AS39" i="15"/>
  <c r="AU62" i="15"/>
  <c r="BE62" i="15"/>
  <c r="BE63" i="15" s="1"/>
  <c r="BC39" i="15"/>
  <c r="AY39" i="15"/>
  <c r="AY63" i="15" s="1"/>
  <c r="AG27" i="15"/>
  <c r="AX46" i="15"/>
  <c r="AF46" i="15"/>
  <c r="AH29" i="15"/>
  <c r="AU39" i="15"/>
  <c r="AU63" i="15" s="1"/>
  <c r="BB29" i="15"/>
  <c r="AK61" i="15"/>
  <c r="BE39" i="15"/>
  <c r="AW62" i="15"/>
  <c r="AW63" i="15" s="1"/>
  <c r="AW71" i="15" s="1"/>
  <c r="AH61" i="15"/>
  <c r="AM61" i="15"/>
  <c r="BD39" i="15"/>
  <c r="BD63" i="15" s="1"/>
  <c r="AJ46" i="15"/>
  <c r="AV62" i="15"/>
  <c r="AE39" i="15"/>
  <c r="AE63" i="15" s="1"/>
  <c r="AW39" i="15"/>
  <c r="AO24" i="15"/>
  <c r="AO43" i="15"/>
  <c r="AP62" i="15"/>
  <c r="AZ39" i="15"/>
  <c r="AR62" i="15"/>
  <c r="BA62" i="15"/>
  <c r="AR39" i="15"/>
  <c r="AR63" i="15" s="1"/>
  <c r="AR66" i="15" s="1"/>
  <c r="BA39" i="15"/>
  <c r="AH38" i="15"/>
  <c r="AS62" i="15"/>
  <c r="BC62" i="15"/>
  <c r="BB61" i="15"/>
  <c r="AM64" i="16"/>
  <c r="AY65" i="16"/>
  <c r="AI32" i="16"/>
  <c r="AK32" i="16"/>
  <c r="AK41" i="16" s="1"/>
  <c r="AK42" i="16" s="1"/>
  <c r="AL41" i="16"/>
  <c r="AE65" i="16"/>
  <c r="AQ39" i="15"/>
  <c r="AQ63" i="15" s="1"/>
  <c r="AQ65" i="15" s="1"/>
  <c r="AT54" i="17"/>
  <c r="AT59" i="17" s="1"/>
  <c r="BC54" i="17"/>
  <c r="AF53" i="17"/>
  <c r="AY54" i="17"/>
  <c r="AL35" i="17"/>
  <c r="AL54" i="17" s="1"/>
  <c r="AO33" i="17"/>
  <c r="AO34" i="17" s="1"/>
  <c r="AG34" i="17"/>
  <c r="AN28" i="17"/>
  <c r="BE54" i="17"/>
  <c r="AP54" i="17"/>
  <c r="AP55" i="17" s="1"/>
  <c r="AW54" i="17"/>
  <c r="BA54" i="17"/>
  <c r="AZ54" i="17"/>
  <c r="AX53" i="17"/>
  <c r="AX54" i="17" s="1"/>
  <c r="AH35" i="17"/>
  <c r="AH54" i="17" s="1"/>
  <c r="AR54" i="17"/>
  <c r="AR57" i="17" s="1"/>
  <c r="AQ54" i="17"/>
  <c r="AQ56" i="17" s="1"/>
  <c r="AE54" i="17"/>
  <c r="AN23" i="17"/>
  <c r="AU54" i="17"/>
  <c r="BB53" i="17"/>
  <c r="BB54" i="17" s="1"/>
  <c r="BD54" i="17"/>
  <c r="AJ54" i="17"/>
  <c r="AF35" i="17"/>
  <c r="AO40" i="17"/>
  <c r="AK27" i="15"/>
  <c r="AL29" i="15"/>
  <c r="AO29" i="17"/>
  <c r="AO30" i="17" s="1"/>
  <c r="AN29" i="17"/>
  <c r="AN30" i="17" s="1"/>
  <c r="AN35" i="17" s="1"/>
  <c r="AG30" i="17"/>
  <c r="AO24" i="17"/>
  <c r="AO26" i="17" s="1"/>
  <c r="AN24" i="17"/>
  <c r="AN44" i="17"/>
  <c r="AO44" i="17"/>
  <c r="AG26" i="17"/>
  <c r="AX49" i="16"/>
  <c r="AW42" i="16"/>
  <c r="AT65" i="16"/>
  <c r="BD65" i="16"/>
  <c r="AG48" i="16"/>
  <c r="AO48" i="16" s="1"/>
  <c r="AL22" i="16"/>
  <c r="AR42" i="16"/>
  <c r="AG54" i="16"/>
  <c r="AO54" i="16" s="1"/>
  <c r="AX64" i="16"/>
  <c r="AH49" i="16"/>
  <c r="AF64" i="16"/>
  <c r="AI54" i="16"/>
  <c r="AI64" i="16" s="1"/>
  <c r="AQ42" i="16"/>
  <c r="AZ42" i="16"/>
  <c r="AS42" i="16"/>
  <c r="AS66" i="16" s="1"/>
  <c r="AS70" i="16" s="1"/>
  <c r="AJ29" i="16"/>
  <c r="AK47" i="16"/>
  <c r="AK49" i="16" s="1"/>
  <c r="AT42" i="16"/>
  <c r="BC42" i="16"/>
  <c r="AE42" i="16"/>
  <c r="AE66" i="16" s="1"/>
  <c r="AV42" i="16"/>
  <c r="BE42" i="16"/>
  <c r="AI38" i="16"/>
  <c r="BD42" i="16"/>
  <c r="AO24" i="16"/>
  <c r="AO46" i="16"/>
  <c r="AU65" i="16"/>
  <c r="AP42" i="16"/>
  <c r="AY42" i="16"/>
  <c r="AW65" i="16"/>
  <c r="AG21" i="16"/>
  <c r="AG22" i="16" s="1"/>
  <c r="AF49" i="16"/>
  <c r="AJ64" i="16"/>
  <c r="AL64" i="16"/>
  <c r="AL65" i="16" s="1"/>
  <c r="AX29" i="16"/>
  <c r="AL29" i="16"/>
  <c r="BB64" i="16"/>
  <c r="BA42" i="16"/>
  <c r="AV65" i="16"/>
  <c r="AR65" i="16"/>
  <c r="AM32" i="16"/>
  <c r="AM41" i="16" s="1"/>
  <c r="AM42" i="16" s="1"/>
  <c r="AG45" i="16"/>
  <c r="AO47" i="16"/>
  <c r="AG52" i="16"/>
  <c r="AG56" i="16"/>
  <c r="AO56" i="16" s="1"/>
  <c r="AH64" i="16"/>
  <c r="AU42" i="16"/>
  <c r="BB29" i="16"/>
  <c r="AI49" i="16"/>
  <c r="AZ65" i="16"/>
  <c r="AM49" i="16"/>
  <c r="AI21" i="16"/>
  <c r="BB49" i="16"/>
  <c r="AG32" i="16"/>
  <c r="AG58" i="16"/>
  <c r="AO58" i="16" s="1"/>
  <c r="BE65" i="16"/>
  <c r="BC65" i="16"/>
  <c r="AP65" i="16"/>
  <c r="AJ38" i="15"/>
  <c r="AG28" i="16"/>
  <c r="AO28" i="16" s="1"/>
  <c r="AG35" i="16"/>
  <c r="AO35" i="16" s="1"/>
  <c r="AQ65" i="16"/>
  <c r="AL22" i="15"/>
  <c r="AG26" i="16"/>
  <c r="AO26" i="16" s="1"/>
  <c r="AK56" i="16"/>
  <c r="AK64" i="16" s="1"/>
  <c r="AK21" i="16"/>
  <c r="AH22" i="16"/>
  <c r="AF29" i="16"/>
  <c r="AG38" i="16"/>
  <c r="AJ49" i="16"/>
  <c r="AG60" i="16"/>
  <c r="AO60" i="16" s="1"/>
  <c r="AL38" i="15"/>
  <c r="AG27" i="16"/>
  <c r="AO27" i="16" s="1"/>
  <c r="AH29" i="16"/>
  <c r="AG33" i="16"/>
  <c r="AO33" i="16" s="1"/>
  <c r="AG62" i="16"/>
  <c r="AO62" i="16" s="1"/>
  <c r="AI21" i="15"/>
  <c r="AP39" i="15"/>
  <c r="AI35" i="15"/>
  <c r="AG37" i="15"/>
  <c r="AO37" i="15" s="1"/>
  <c r="AJ61" i="15"/>
  <c r="AZ62" i="15"/>
  <c r="AL61" i="15"/>
  <c r="AL62" i="15" s="1"/>
  <c r="AJ29" i="15"/>
  <c r="AK35" i="15"/>
  <c r="AG42" i="15"/>
  <c r="AO42" i="15" s="1"/>
  <c r="AO44" i="15"/>
  <c r="AX61" i="15"/>
  <c r="AX62" i="15" s="1"/>
  <c r="AG55" i="15"/>
  <c r="AO55" i="15" s="1"/>
  <c r="AI46" i="15"/>
  <c r="BB46" i="15"/>
  <c r="AX29" i="15"/>
  <c r="AX39" i="15" s="1"/>
  <c r="AT39" i="15"/>
  <c r="AT63" i="15" s="1"/>
  <c r="AT68" i="15" s="1"/>
  <c r="AI59" i="15"/>
  <c r="AI61" i="15" s="1"/>
  <c r="AG21" i="15"/>
  <c r="AG22" i="15" s="1"/>
  <c r="AF22" i="15"/>
  <c r="AV39" i="15"/>
  <c r="AO27" i="15"/>
  <c r="BB38" i="15"/>
  <c r="AM46" i="15"/>
  <c r="AF61" i="15"/>
  <c r="AG46" i="15"/>
  <c r="AO59" i="15"/>
  <c r="AO45" i="15"/>
  <c r="AM26" i="15"/>
  <c r="AG28" i="15"/>
  <c r="AO28" i="15" s="1"/>
  <c r="AM32" i="15"/>
  <c r="AI37" i="15"/>
  <c r="AK44" i="15"/>
  <c r="AK45" i="15"/>
  <c r="AH46" i="15"/>
  <c r="AH62" i="15" s="1"/>
  <c r="AG57" i="15"/>
  <c r="AO57" i="15" s="1"/>
  <c r="AF38" i="15"/>
  <c r="AG26" i="15"/>
  <c r="AO26" i="15" s="1"/>
  <c r="AG32" i="15"/>
  <c r="AO32" i="15" s="1"/>
  <c r="AG49" i="15"/>
  <c r="AG51" i="15"/>
  <c r="AO51" i="15" s="1"/>
  <c r="AK21" i="15"/>
  <c r="AF29" i="15"/>
  <c r="AG35" i="15"/>
  <c r="AG53" i="15"/>
  <c r="AO53" i="15" s="1"/>
  <c r="AK26" i="15"/>
  <c r="U81" i="14"/>
  <c r="AB80" i="14"/>
  <c r="AA80" i="14"/>
  <c r="AB79" i="14"/>
  <c r="AA79" i="14"/>
  <c r="AB78" i="14"/>
  <c r="AA78" i="14"/>
  <c r="BB62" i="14"/>
  <c r="BD55" i="14"/>
  <c r="AW55" i="14"/>
  <c r="AV55" i="14"/>
  <c r="AU55" i="14"/>
  <c r="AT55" i="14"/>
  <c r="AS55" i="14"/>
  <c r="BB54" i="14"/>
  <c r="AX54" i="14"/>
  <c r="AM54" i="14"/>
  <c r="AJ54" i="14"/>
  <c r="AK54" i="14" s="1"/>
  <c r="AI54" i="14"/>
  <c r="AF54" i="14"/>
  <c r="BB50" i="14"/>
  <c r="AX50" i="14"/>
  <c r="AM50" i="14"/>
  <c r="AM55" i="14" s="1"/>
  <c r="AM56" i="14" s="1"/>
  <c r="AJ50" i="14"/>
  <c r="AI50" i="14"/>
  <c r="AI55" i="14" s="1"/>
  <c r="AI56" i="14" s="1"/>
  <c r="AF50" i="14"/>
  <c r="BB47" i="14"/>
  <c r="AX47" i="14"/>
  <c r="AM47" i="14"/>
  <c r="AJ47" i="14"/>
  <c r="AF47" i="14"/>
  <c r="BE43" i="14"/>
  <c r="BD43" i="14"/>
  <c r="BC43" i="14"/>
  <c r="BA43" i="14"/>
  <c r="AZ43" i="14"/>
  <c r="AY43" i="14"/>
  <c r="AW43" i="14"/>
  <c r="AV43" i="14"/>
  <c r="AU43" i="14"/>
  <c r="AT43" i="14"/>
  <c r="AS43" i="14"/>
  <c r="AR43" i="14"/>
  <c r="AQ43" i="14"/>
  <c r="AP43" i="14"/>
  <c r="BB39" i="14"/>
  <c r="BB43" i="14" s="1"/>
  <c r="AX39" i="14"/>
  <c r="AX43" i="14" s="1"/>
  <c r="AM39" i="14"/>
  <c r="AH43" i="14"/>
  <c r="AF39" i="14"/>
  <c r="AF43" i="14" s="1"/>
  <c r="BE35" i="14"/>
  <c r="BD35" i="14"/>
  <c r="BC35" i="14"/>
  <c r="BA35" i="14"/>
  <c r="AZ35" i="14"/>
  <c r="AY35" i="14"/>
  <c r="AW35" i="14"/>
  <c r="AV35" i="14"/>
  <c r="AU35" i="14"/>
  <c r="AT35" i="14"/>
  <c r="AS35" i="14"/>
  <c r="AR35" i="14"/>
  <c r="AQ35" i="14"/>
  <c r="AP35" i="14"/>
  <c r="AH35" i="14"/>
  <c r="AE35" i="14"/>
  <c r="BB34" i="14"/>
  <c r="BB35" i="14" s="1"/>
  <c r="AX34" i="14"/>
  <c r="AX35" i="14" s="1"/>
  <c r="AL34" i="14"/>
  <c r="AL35" i="14" s="1"/>
  <c r="AJ34" i="14"/>
  <c r="AJ35" i="14" s="1"/>
  <c r="AF34" i="14"/>
  <c r="AF35" i="14" s="1"/>
  <c r="BE30" i="14"/>
  <c r="BD30" i="14"/>
  <c r="BC30" i="14"/>
  <c r="BA30" i="14"/>
  <c r="AZ30" i="14"/>
  <c r="AY30" i="14"/>
  <c r="AW30" i="14"/>
  <c r="AV30" i="14"/>
  <c r="AU30" i="14"/>
  <c r="AT30" i="14"/>
  <c r="AS30" i="14"/>
  <c r="AR30" i="14"/>
  <c r="AQ30" i="14"/>
  <c r="AP30" i="14"/>
  <c r="AE30" i="14"/>
  <c r="BB29" i="14"/>
  <c r="BB30" i="14" s="1"/>
  <c r="AX29" i="14"/>
  <c r="AX30" i="14" s="1"/>
  <c r="AL29" i="14"/>
  <c r="AM29" i="14" s="1"/>
  <c r="AM30" i="14" s="1"/>
  <c r="AM36" i="14" s="1"/>
  <c r="AJ29" i="14"/>
  <c r="AJ30" i="14" s="1"/>
  <c r="AH29" i="14"/>
  <c r="AH30" i="14" s="1"/>
  <c r="AF29" i="14"/>
  <c r="BB28" i="14"/>
  <c r="AX28" i="14"/>
  <c r="AL28" i="14"/>
  <c r="AM28" i="14" s="1"/>
  <c r="AJ28" i="14"/>
  <c r="AH28" i="14"/>
  <c r="AI28" i="14" s="1"/>
  <c r="AF28" i="14"/>
  <c r="BE26" i="14"/>
  <c r="BD26" i="14"/>
  <c r="BC26" i="14"/>
  <c r="BA26" i="14"/>
  <c r="AZ26" i="14"/>
  <c r="AY26" i="14"/>
  <c r="AW26" i="14"/>
  <c r="AV26" i="14"/>
  <c r="AU26" i="14"/>
  <c r="AT26" i="14"/>
  <c r="AS26" i="14"/>
  <c r="AR26" i="14"/>
  <c r="AQ26" i="14"/>
  <c r="AP26" i="14"/>
  <c r="BB25" i="14"/>
  <c r="AX25" i="14"/>
  <c r="AL25" i="14"/>
  <c r="AM25" i="14" s="1"/>
  <c r="AJ25" i="14"/>
  <c r="AK25" i="14" s="1"/>
  <c r="AH25" i="14"/>
  <c r="AI25" i="14" s="1"/>
  <c r="AF25" i="14"/>
  <c r="BB24" i="14"/>
  <c r="AX24" i="14"/>
  <c r="AM24" i="14"/>
  <c r="AJ24" i="14"/>
  <c r="AK24" i="14" s="1"/>
  <c r="AI24" i="14"/>
  <c r="AF24" i="14"/>
  <c r="BB23" i="14"/>
  <c r="AX23" i="14"/>
  <c r="AL23" i="14"/>
  <c r="AM23" i="14" s="1"/>
  <c r="AJ23" i="14"/>
  <c r="AK23" i="14" s="1"/>
  <c r="AH23" i="14"/>
  <c r="AI23" i="14" s="1"/>
  <c r="AF23" i="14"/>
  <c r="BB22" i="14"/>
  <c r="AX22" i="14"/>
  <c r="AL22" i="14"/>
  <c r="AM22" i="14" s="1"/>
  <c r="AJ22" i="14"/>
  <c r="AK22" i="14" s="1"/>
  <c r="AH22" i="14"/>
  <c r="AI22" i="14" s="1"/>
  <c r="AF22" i="14"/>
  <c r="AM57" i="14" l="1"/>
  <c r="AT66" i="16"/>
  <c r="AT71" i="16" s="1"/>
  <c r="AG41" i="16"/>
  <c r="AH65" i="16"/>
  <c r="AY66" i="16"/>
  <c r="AH39" i="15"/>
  <c r="AF39" i="15"/>
  <c r="BA63" i="15"/>
  <c r="BB39" i="15"/>
  <c r="AV63" i="15"/>
  <c r="AP63" i="15"/>
  <c r="AP64" i="15" s="1"/>
  <c r="AO46" i="15"/>
  <c r="AS63" i="15"/>
  <c r="AS67" i="15" s="1"/>
  <c r="AJ62" i="15"/>
  <c r="AF62" i="15"/>
  <c r="AF63" i="15" s="1"/>
  <c r="AZ63" i="15"/>
  <c r="BB62" i="15"/>
  <c r="BB63" i="15" s="1"/>
  <c r="BC63" i="15"/>
  <c r="AH63" i="15"/>
  <c r="AJ39" i="15"/>
  <c r="AG49" i="16"/>
  <c r="AF65" i="16"/>
  <c r="AX65" i="16"/>
  <c r="BD66" i="16"/>
  <c r="AO32" i="16"/>
  <c r="AO41" i="16" s="1"/>
  <c r="AI41" i="16"/>
  <c r="AI42" i="16" s="1"/>
  <c r="AF55" i="14"/>
  <c r="AF56" i="14" s="1"/>
  <c r="AK47" i="14"/>
  <c r="AJ55" i="14"/>
  <c r="AX55" i="14"/>
  <c r="AX56" i="14" s="1"/>
  <c r="BB55" i="14"/>
  <c r="AS36" i="14"/>
  <c r="AA81" i="14"/>
  <c r="BD36" i="14"/>
  <c r="AU36" i="14"/>
  <c r="AF30" i="14"/>
  <c r="AS56" i="14"/>
  <c r="AT56" i="14"/>
  <c r="BD56" i="14"/>
  <c r="AV56" i="14"/>
  <c r="AF54" i="17"/>
  <c r="AO53" i="17"/>
  <c r="BC56" i="14"/>
  <c r="AO35" i="17"/>
  <c r="AG35" i="17"/>
  <c r="AG54" i="17" s="1"/>
  <c r="AQ56" i="14"/>
  <c r="AZ56" i="14"/>
  <c r="AE36" i="14"/>
  <c r="AU56" i="14"/>
  <c r="BA56" i="14"/>
  <c r="AY56" i="14"/>
  <c r="BE56" i="14"/>
  <c r="AR56" i="14"/>
  <c r="AP56" i="14"/>
  <c r="AL30" i="14"/>
  <c r="AY36" i="14"/>
  <c r="AG28" i="14"/>
  <c r="AO28" i="14" s="1"/>
  <c r="AK29" i="14"/>
  <c r="AK30" i="14" s="1"/>
  <c r="AK36" i="14" s="1"/>
  <c r="AQ36" i="14"/>
  <c r="AB81" i="14"/>
  <c r="AE56" i="14"/>
  <c r="AW56" i="14"/>
  <c r="BC36" i="14"/>
  <c r="AZ36" i="14"/>
  <c r="AR36" i="14"/>
  <c r="BA36" i="14"/>
  <c r="AX26" i="14"/>
  <c r="AX36" i="14" s="1"/>
  <c r="BE36" i="14"/>
  <c r="AI29" i="14"/>
  <c r="AI30" i="14" s="1"/>
  <c r="AI36" i="14" s="1"/>
  <c r="AI57" i="14" s="1"/>
  <c r="AT36" i="14"/>
  <c r="AK28" i="14"/>
  <c r="AF26" i="14"/>
  <c r="AJ26" i="14"/>
  <c r="AJ36" i="14" s="1"/>
  <c r="AW36" i="14"/>
  <c r="BB56" i="14"/>
  <c r="AG23" i="14"/>
  <c r="AN23" i="14" s="1"/>
  <c r="AG29" i="14"/>
  <c r="AO29" i="14" s="1"/>
  <c r="AG24" i="14"/>
  <c r="AO24" i="14" s="1"/>
  <c r="BB26" i="14"/>
  <c r="BB36" i="14" s="1"/>
  <c r="AW66" i="16"/>
  <c r="AW74" i="16" s="1"/>
  <c r="AQ66" i="16"/>
  <c r="AQ68" i="16" s="1"/>
  <c r="AV66" i="16"/>
  <c r="BC66" i="16"/>
  <c r="AR66" i="16"/>
  <c r="AR69" i="16" s="1"/>
  <c r="AL42" i="16"/>
  <c r="AL66" i="16" s="1"/>
  <c r="AJ42" i="16"/>
  <c r="AZ66" i="16"/>
  <c r="AO45" i="16"/>
  <c r="AO49" i="16" s="1"/>
  <c r="BB65" i="16"/>
  <c r="AU66" i="16"/>
  <c r="AX42" i="16"/>
  <c r="BE66" i="16"/>
  <c r="AP66" i="16"/>
  <c r="AP67" i="16" s="1"/>
  <c r="BA66" i="16"/>
  <c r="AJ65" i="16"/>
  <c r="AF42" i="16"/>
  <c r="AO21" i="16"/>
  <c r="AO22" i="16" s="1"/>
  <c r="BB42" i="16"/>
  <c r="AO38" i="16"/>
  <c r="AO52" i="16"/>
  <c r="AO64" i="16" s="1"/>
  <c r="AG64" i="16"/>
  <c r="AG65" i="16" s="1"/>
  <c r="AO29" i="16"/>
  <c r="AG38" i="15"/>
  <c r="AL39" i="15"/>
  <c r="AL63" i="15" s="1"/>
  <c r="AG29" i="16"/>
  <c r="AH42" i="16"/>
  <c r="AH66" i="16" s="1"/>
  <c r="AX63" i="15"/>
  <c r="AK46" i="15"/>
  <c r="AO35" i="15"/>
  <c r="AO38" i="15" s="1"/>
  <c r="AO21" i="15"/>
  <c r="AO22" i="15" s="1"/>
  <c r="AO29" i="15"/>
  <c r="AL43" i="14"/>
  <c r="AG61" i="15"/>
  <c r="AG62" i="15" s="1"/>
  <c r="AO49" i="15"/>
  <c r="AO61" i="15" s="1"/>
  <c r="AG29" i="15"/>
  <c r="AG47" i="14"/>
  <c r="AG25" i="14"/>
  <c r="AO25" i="14" s="1"/>
  <c r="AJ43" i="14"/>
  <c r="AK39" i="14"/>
  <c r="AP36" i="14"/>
  <c r="AI39" i="14"/>
  <c r="AH56" i="14"/>
  <c r="AH26" i="14"/>
  <c r="AH36" i="14" s="1"/>
  <c r="AG22" i="14"/>
  <c r="AG50" i="14"/>
  <c r="AO50" i="14" s="1"/>
  <c r="AG54" i="14"/>
  <c r="AO54" i="14" s="1"/>
  <c r="AL26" i="14"/>
  <c r="AV36" i="14"/>
  <c r="AG34" i="14"/>
  <c r="AG39" i="14"/>
  <c r="AK50" i="14"/>
  <c r="AI47" i="14"/>
  <c r="AF66" i="16" l="1"/>
  <c r="AN28" i="14"/>
  <c r="AO62" i="15"/>
  <c r="AJ63" i="15"/>
  <c r="AG39" i="15"/>
  <c r="AG63" i="15" s="1"/>
  <c r="AO42" i="16"/>
  <c r="AX66" i="16"/>
  <c r="AO47" i="14"/>
  <c r="AO55" i="14" s="1"/>
  <c r="AG55" i="14"/>
  <c r="AY57" i="14"/>
  <c r="AV57" i="14"/>
  <c r="AS57" i="14"/>
  <c r="BD57" i="14"/>
  <c r="AF36" i="14"/>
  <c r="AF57" i="14" s="1"/>
  <c r="AU57" i="14"/>
  <c r="AE57" i="14"/>
  <c r="AZ57" i="14"/>
  <c r="AT57" i="14"/>
  <c r="AT62" i="14" s="1"/>
  <c r="AO30" i="14"/>
  <c r="AO54" i="17"/>
  <c r="BC57" i="14"/>
  <c r="BA57" i="14"/>
  <c r="AQ57" i="14"/>
  <c r="AQ59" i="14" s="1"/>
  <c r="BE57" i="14"/>
  <c r="AR57" i="14"/>
  <c r="AR60" i="14" s="1"/>
  <c r="AP57" i="14"/>
  <c r="AP58" i="14" s="1"/>
  <c r="AL56" i="14"/>
  <c r="AL36" i="14"/>
  <c r="AO23" i="14"/>
  <c r="AW57" i="14"/>
  <c r="AN29" i="14"/>
  <c r="AN30" i="14" s="1"/>
  <c r="AN36" i="14" s="1"/>
  <c r="AN57" i="14" s="1"/>
  <c r="AX57" i="14"/>
  <c r="BB57" i="14"/>
  <c r="AG30" i="14"/>
  <c r="AG26" i="14"/>
  <c r="AN24" i="14"/>
  <c r="BB66" i="16"/>
  <c r="AJ66" i="16"/>
  <c r="AO65" i="16"/>
  <c r="AG42" i="16"/>
  <c r="AG66" i="16" s="1"/>
  <c r="AJ56" i="14"/>
  <c r="AJ57" i="14" s="1"/>
  <c r="AO39" i="15"/>
  <c r="AN39" i="14"/>
  <c r="AG43" i="14"/>
  <c r="AO39" i="14"/>
  <c r="AO43" i="14" s="1"/>
  <c r="AH57" i="14"/>
  <c r="AG35" i="14"/>
  <c r="AO34" i="14"/>
  <c r="AO35" i="14" s="1"/>
  <c r="AO22" i="14"/>
  <c r="AO66" i="16" l="1"/>
  <c r="AO63" i="15"/>
  <c r="AL57" i="14"/>
  <c r="AO26" i="14"/>
  <c r="AO36" i="14" s="1"/>
  <c r="AG36" i="14"/>
  <c r="AG56" i="14"/>
  <c r="AO56" i="14"/>
  <c r="BB71" i="6"/>
  <c r="AX71" i="6"/>
  <c r="BB70" i="6"/>
  <c r="AX70" i="6"/>
  <c r="BB69" i="6"/>
  <c r="AX69" i="6"/>
  <c r="BB65" i="6"/>
  <c r="AX65" i="6"/>
  <c r="AN38" i="6"/>
  <c r="AM38" i="6"/>
  <c r="AK38" i="6"/>
  <c r="AI38" i="6"/>
  <c r="AF61" i="6"/>
  <c r="BB36" i="6"/>
  <c r="AG36" i="6" s="1"/>
  <c r="AF36" i="6"/>
  <c r="BB35" i="6"/>
  <c r="AG35" i="6" s="1"/>
  <c r="AL35" i="6"/>
  <c r="AJ35" i="6"/>
  <c r="AH35" i="6"/>
  <c r="AF35" i="6"/>
  <c r="BB33" i="6"/>
  <c r="AG33" i="6" s="1"/>
  <c r="AX33" i="6"/>
  <c r="AJ33" i="6"/>
  <c r="AF33" i="6"/>
  <c r="AX31" i="6"/>
  <c r="AG31" i="6" s="1"/>
  <c r="BB32" i="6"/>
  <c r="AG32" i="6" s="1"/>
  <c r="AL32" i="6"/>
  <c r="AJ32" i="6"/>
  <c r="AH32" i="6"/>
  <c r="AF32" i="6"/>
  <c r="BB31" i="6"/>
  <c r="AJ31" i="6"/>
  <c r="AF31" i="6"/>
  <c r="AX30" i="6"/>
  <c r="AG30" i="6" s="1"/>
  <c r="BB30" i="6"/>
  <c r="AF30" i="6"/>
  <c r="BB24" i="6"/>
  <c r="AX24" i="6"/>
  <c r="AL24" i="6"/>
  <c r="AJ24" i="6"/>
  <c r="AH24" i="6"/>
  <c r="AF24" i="6"/>
  <c r="AF23" i="6"/>
  <c r="BB23" i="6"/>
  <c r="AX23" i="6"/>
  <c r="AL23" i="6"/>
  <c r="AJ23" i="6"/>
  <c r="AH23" i="6"/>
  <c r="AX28" i="6"/>
  <c r="AG28" i="6" s="1"/>
  <c r="AG24" i="6" l="1"/>
  <c r="AO36" i="6"/>
  <c r="AO57" i="14"/>
  <c r="AG57" i="14"/>
  <c r="AO35" i="6"/>
  <c r="AO33" i="6"/>
  <c r="AO32" i="6"/>
  <c r="AO31" i="6"/>
  <c r="AO30" i="6"/>
  <c r="AG23" i="6"/>
  <c r="AO23" i="6" s="1"/>
  <c r="AO24" i="6"/>
  <c r="BB22" i="6"/>
  <c r="AX22" i="6"/>
  <c r="AM22" i="6"/>
  <c r="AK22" i="6"/>
  <c r="AH22" i="6"/>
  <c r="AG22" i="6" s="1"/>
  <c r="AF22" i="6"/>
  <c r="AO22" i="6" l="1"/>
  <c r="AI22" i="6"/>
  <c r="AN22" i="6" s="1"/>
  <c r="AE38" i="8"/>
  <c r="AE29" i="8"/>
  <c r="BB47" i="8"/>
  <c r="AX47" i="8"/>
  <c r="BB46" i="8"/>
  <c r="AX46" i="8"/>
  <c r="BB45" i="8"/>
  <c r="AX45" i="8"/>
  <c r="AV47" i="8"/>
  <c r="BB43" i="8"/>
  <c r="AX43" i="8"/>
  <c r="BB42" i="8"/>
  <c r="AF21" i="8"/>
  <c r="AH21" i="8"/>
  <c r="AG21" i="8" s="1"/>
  <c r="AJ21" i="8"/>
  <c r="AK21" i="8" s="1"/>
  <c r="AL21" i="8"/>
  <c r="AM21" i="8"/>
  <c r="AX21" i="8"/>
  <c r="BB21" i="8"/>
  <c r="BB41" i="8"/>
  <c r="AX41" i="8"/>
  <c r="AN39" i="8"/>
  <c r="AM39" i="8"/>
  <c r="AK39" i="8"/>
  <c r="AI39" i="8"/>
  <c r="BB37" i="8"/>
  <c r="AX37" i="8"/>
  <c r="AM37" i="8"/>
  <c r="AK37" i="8"/>
  <c r="AH37" i="8"/>
  <c r="AI37" i="8" s="1"/>
  <c r="AF37" i="8"/>
  <c r="BB36" i="8"/>
  <c r="AX36" i="8"/>
  <c r="AM36" i="8"/>
  <c r="AK36" i="8"/>
  <c r="AH36" i="8"/>
  <c r="AG36" i="8" s="1"/>
  <c r="AF36" i="8"/>
  <c r="BB34" i="8"/>
  <c r="AX34" i="8"/>
  <c r="AG34" i="8" s="1"/>
  <c r="AL34" i="8"/>
  <c r="AF34" i="8"/>
  <c r="BB35" i="8"/>
  <c r="AX35" i="8"/>
  <c r="AL35" i="8"/>
  <c r="AG35" i="8" s="1"/>
  <c r="AF35" i="8"/>
  <c r="BB24" i="8"/>
  <c r="AX24" i="8"/>
  <c r="AM24" i="8"/>
  <c r="AK24" i="8"/>
  <c r="AH24" i="8"/>
  <c r="AF24" i="8"/>
  <c r="AO21" i="8" l="1"/>
  <c r="AI21" i="8"/>
  <c r="AN21" i="8" s="1"/>
  <c r="AG24" i="8"/>
  <c r="AO24" i="8" s="1"/>
  <c r="AG37" i="8"/>
  <c r="AN37" i="8" s="1"/>
  <c r="AO36" i="8"/>
  <c r="AI36" i="8"/>
  <c r="AN36" i="8" s="1"/>
  <c r="AO34" i="8"/>
  <c r="AO35" i="8"/>
  <c r="AI24" i="8"/>
  <c r="AN24" i="8" l="1"/>
  <c r="AO37" i="8"/>
  <c r="AE25" i="6"/>
  <c r="AH27" i="8"/>
  <c r="AH28" i="8"/>
  <c r="AL26" i="8"/>
  <c r="AM26" i="8" s="1"/>
  <c r="AL28" i="8"/>
  <c r="AL27" i="8"/>
  <c r="AJ26" i="8"/>
  <c r="AK26" i="8" s="1"/>
  <c r="AJ28" i="8"/>
  <c r="AJ27" i="8"/>
  <c r="AL25" i="8"/>
  <c r="AJ25" i="8"/>
  <c r="AH25" i="8"/>
  <c r="BB25" i="8"/>
  <c r="BB26" i="8"/>
  <c r="AH26" i="8"/>
  <c r="AI26" i="8" s="1"/>
  <c r="AK32" i="8"/>
  <c r="AJ33" i="8"/>
  <c r="AP38" i="8"/>
  <c r="AH33" i="8"/>
  <c r="AL33" i="8"/>
  <c r="AX33" i="8"/>
  <c r="AF33" i="8"/>
  <c r="AF31" i="8"/>
  <c r="AI32" i="8"/>
  <c r="AF32" i="8"/>
  <c r="BB32" i="8"/>
  <c r="BB31" i="8"/>
  <c r="BB23" i="8"/>
  <c r="AX23" i="8"/>
  <c r="AL23" i="8"/>
  <c r="AM23" i="8" s="1"/>
  <c r="AJ23" i="8"/>
  <c r="AK23" i="8" s="1"/>
  <c r="AF23" i="8"/>
  <c r="BB27" i="8"/>
  <c r="AX27" i="8"/>
  <c r="AF27" i="8"/>
  <c r="BB28" i="8"/>
  <c r="AX28" i="8"/>
  <c r="AF28" i="8"/>
  <c r="AX26" i="8"/>
  <c r="AF26" i="8"/>
  <c r="AX25" i="8"/>
  <c r="AF25" i="8"/>
  <c r="BE38" i="8"/>
  <c r="BD38" i="8"/>
  <c r="BC38" i="8"/>
  <c r="BA38" i="8"/>
  <c r="AZ38" i="8"/>
  <c r="AY38" i="8"/>
  <c r="AW38" i="8"/>
  <c r="AV38" i="8"/>
  <c r="AU38" i="8"/>
  <c r="AT38" i="8"/>
  <c r="AS38" i="8"/>
  <c r="AR38" i="8"/>
  <c r="AQ38" i="8"/>
  <c r="BB33" i="8"/>
  <c r="AX32" i="8"/>
  <c r="AX31" i="8"/>
  <c r="BB22" i="8"/>
  <c r="AX22" i="8"/>
  <c r="AL22" i="8"/>
  <c r="AM22" i="8" s="1"/>
  <c r="AK22" i="8"/>
  <c r="AI22" i="8"/>
  <c r="AF22" i="8"/>
  <c r="AL29" i="6"/>
  <c r="AS62" i="6"/>
  <c r="BA62" i="6"/>
  <c r="AW62" i="6"/>
  <c r="AV62" i="6"/>
  <c r="AU62" i="6"/>
  <c r="AW56" i="6"/>
  <c r="AV56" i="6"/>
  <c r="AU56" i="6"/>
  <c r="AT56" i="6"/>
  <c r="AS56" i="6"/>
  <c r="AP62" i="6"/>
  <c r="AY37" i="6"/>
  <c r="AZ37" i="6"/>
  <c r="BA37" i="6"/>
  <c r="BC62" i="6"/>
  <c r="BD62" i="6"/>
  <c r="BE62" i="6"/>
  <c r="BC37" i="6"/>
  <c r="BD37" i="6"/>
  <c r="BE37" i="6"/>
  <c r="AZ62" i="6"/>
  <c r="AY62" i="6"/>
  <c r="BB61" i="6"/>
  <c r="AX61" i="6"/>
  <c r="AX62" i="6" s="1"/>
  <c r="AM61" i="6"/>
  <c r="AJ61" i="6"/>
  <c r="AJ62" i="6" s="1"/>
  <c r="AI61" i="6"/>
  <c r="BB34" i="6"/>
  <c r="AG34" i="6" s="1"/>
  <c r="AF34" i="6"/>
  <c r="BB28" i="6"/>
  <c r="AF28" i="6"/>
  <c r="AS37" i="6"/>
  <c r="AT37" i="6"/>
  <c r="AU37" i="6"/>
  <c r="AV37" i="6"/>
  <c r="AW37" i="6"/>
  <c r="AF29" i="6"/>
  <c r="AH29" i="6"/>
  <c r="AJ29" i="6"/>
  <c r="AX29" i="6"/>
  <c r="AG29" i="6" s="1"/>
  <c r="BA25" i="6"/>
  <c r="BA38" i="6" s="1"/>
  <c r="BC25" i="6"/>
  <c r="BC38" i="6" s="1"/>
  <c r="BD25" i="6"/>
  <c r="BE25" i="6"/>
  <c r="BE38" i="6" s="1"/>
  <c r="AF21" i="6"/>
  <c r="AH21" i="6"/>
  <c r="AJ21" i="6"/>
  <c r="AK21" i="6" s="1"/>
  <c r="AL21" i="6"/>
  <c r="AM21" i="6" s="1"/>
  <c r="AX21" i="6"/>
  <c r="AX25" i="6" s="1"/>
  <c r="BB21" i="6"/>
  <c r="AS25" i="6"/>
  <c r="AT25" i="6"/>
  <c r="AU25" i="6"/>
  <c r="AV25" i="6"/>
  <c r="AW25" i="6"/>
  <c r="AQ25" i="6"/>
  <c r="AP25" i="6"/>
  <c r="AR25" i="6"/>
  <c r="AY25" i="6"/>
  <c r="AZ25" i="6"/>
  <c r="AF27" i="6"/>
  <c r="AX27" i="6"/>
  <c r="AG27" i="6" s="1"/>
  <c r="AE37" i="6"/>
  <c r="AP37" i="6"/>
  <c r="AQ37" i="6"/>
  <c r="AR37" i="6"/>
  <c r="AP56" i="6"/>
  <c r="AY63" i="6"/>
  <c r="AR62" i="6"/>
  <c r="AT62" i="6"/>
  <c r="AQ62" i="6"/>
  <c r="AE62" i="6"/>
  <c r="AH62" i="6"/>
  <c r="AF62" i="6"/>
  <c r="AU38" i="6" l="1"/>
  <c r="AT38" i="6"/>
  <c r="AY38" i="6"/>
  <c r="AQ38" i="6"/>
  <c r="AW38" i="6"/>
  <c r="BD38" i="6"/>
  <c r="AZ38" i="6"/>
  <c r="AV38" i="6"/>
  <c r="AE38" i="6"/>
  <c r="AS38" i="6"/>
  <c r="AR38" i="6"/>
  <c r="AP38" i="6"/>
  <c r="AO34" i="6"/>
  <c r="AF37" i="6"/>
  <c r="AG25" i="8"/>
  <c r="AO25" i="8" s="1"/>
  <c r="BB62" i="6"/>
  <c r="AG61" i="6"/>
  <c r="AG62" i="6" s="1"/>
  <c r="AP63" i="6"/>
  <c r="BE63" i="6"/>
  <c r="BE64" i="6" s="1"/>
  <c r="AU63" i="6"/>
  <c r="AU64" i="6" s="1"/>
  <c r="AU70" i="6" s="1"/>
  <c r="BC63" i="6"/>
  <c r="BC64" i="6" s="1"/>
  <c r="AS63" i="6"/>
  <c r="AS64" i="6" s="1"/>
  <c r="AX63" i="6"/>
  <c r="AF63" i="6"/>
  <c r="AQ63" i="6"/>
  <c r="AJ63" i="6"/>
  <c r="AW63" i="6"/>
  <c r="AJ37" i="6"/>
  <c r="AZ63" i="6"/>
  <c r="AV63" i="6"/>
  <c r="AH37" i="6"/>
  <c r="AL62" i="6"/>
  <c r="BD63" i="6"/>
  <c r="AJ25" i="6"/>
  <c r="BA63" i="6"/>
  <c r="AH63" i="6"/>
  <c r="AE63" i="6"/>
  <c r="AT63" i="6"/>
  <c r="AL25" i="6"/>
  <c r="AO29" i="6"/>
  <c r="AK61" i="6"/>
  <c r="AX37" i="6"/>
  <c r="AX38" i="6" s="1"/>
  <c r="AR63" i="6"/>
  <c r="AY64" i="6"/>
  <c r="AO27" i="6"/>
  <c r="AL37" i="6"/>
  <c r="AH25" i="6"/>
  <c r="BB25" i="6"/>
  <c r="AI21" i="6"/>
  <c r="AG21" i="6"/>
  <c r="AF25" i="6"/>
  <c r="AG37" i="6"/>
  <c r="AO28" i="6"/>
  <c r="BB37" i="6"/>
  <c r="AG31" i="8"/>
  <c r="AO31" i="8" s="1"/>
  <c r="BB38" i="8"/>
  <c r="AL38" i="8"/>
  <c r="AG27" i="8"/>
  <c r="AO27" i="8" s="1"/>
  <c r="AM32" i="8"/>
  <c r="AG26" i="8"/>
  <c r="AO26" i="8" s="1"/>
  <c r="AG23" i="8"/>
  <c r="AO23" i="8" s="1"/>
  <c r="AG33" i="8"/>
  <c r="AO33" i="8" s="1"/>
  <c r="AG28" i="8"/>
  <c r="AO28" i="8" s="1"/>
  <c r="AG32" i="8"/>
  <c r="AO32" i="8" s="1"/>
  <c r="AL29" i="8"/>
  <c r="AI23" i="8"/>
  <c r="AH38" i="8"/>
  <c r="AX38" i="8"/>
  <c r="AJ38" i="8"/>
  <c r="AG22" i="8"/>
  <c r="AF38" i="8"/>
  <c r="BB38" i="6" l="1"/>
  <c r="AV64" i="6"/>
  <c r="AV71" i="6" s="1"/>
  <c r="AH38" i="6"/>
  <c r="AF38" i="6"/>
  <c r="AF64" i="6" s="1"/>
  <c r="AL39" i="8"/>
  <c r="AL40" i="8" s="1"/>
  <c r="AP64" i="6"/>
  <c r="AP65" i="6" s="1"/>
  <c r="AL38" i="6"/>
  <c r="AJ38" i="6"/>
  <c r="AJ64" i="6" s="1"/>
  <c r="BB63" i="6"/>
  <c r="BB64" i="6" s="1"/>
  <c r="AN61" i="6"/>
  <c r="AG63" i="6"/>
  <c r="AO61" i="6"/>
  <c r="AO62" i="6" s="1"/>
  <c r="AT64" i="6"/>
  <c r="AT69" i="6" s="1"/>
  <c r="AR64" i="6"/>
  <c r="AR67" i="6" s="1"/>
  <c r="AZ64" i="6"/>
  <c r="AQ64" i="6"/>
  <c r="AQ66" i="6" s="1"/>
  <c r="AW64" i="6"/>
  <c r="AL63" i="6"/>
  <c r="AE64" i="6"/>
  <c r="AX64" i="6"/>
  <c r="BD64" i="6"/>
  <c r="AH64" i="6"/>
  <c r="AO37" i="6"/>
  <c r="BA64" i="6"/>
  <c r="AN21" i="6"/>
  <c r="AG25" i="6"/>
  <c r="AG38" i="6" s="1"/>
  <c r="AO21" i="6"/>
  <c r="AO25" i="6" s="1"/>
  <c r="AN23" i="8"/>
  <c r="AN26" i="8"/>
  <c r="AG38" i="8"/>
  <c r="AN32" i="8"/>
  <c r="AN22" i="8"/>
  <c r="AO22" i="8"/>
  <c r="AO29" i="8" s="1"/>
  <c r="AO38" i="8"/>
  <c r="AH29" i="8"/>
  <c r="AH39" i="8" s="1"/>
  <c r="AH40" i="8" s="1"/>
  <c r="BC29" i="8"/>
  <c r="BC39" i="8" s="1"/>
  <c r="BC40" i="8" s="1"/>
  <c r="AG29" i="8"/>
  <c r="AE39" i="8"/>
  <c r="AE40" i="8" s="1"/>
  <c r="AJ29" i="8"/>
  <c r="AJ39" i="8" s="1"/>
  <c r="AJ40" i="8" s="1"/>
  <c r="AF29" i="8"/>
  <c r="AF39" i="8" s="1"/>
  <c r="AF40" i="8" s="1"/>
  <c r="AQ29" i="8"/>
  <c r="AS29" i="8"/>
  <c r="AS39" i="8" s="1"/>
  <c r="AS40" i="8" s="1"/>
  <c r="AW29" i="8"/>
  <c r="AW39" i="8" s="1"/>
  <c r="AW40" i="8" s="1"/>
  <c r="BE29" i="8"/>
  <c r="BE39" i="8" s="1"/>
  <c r="BE40" i="8" s="1"/>
  <c r="AZ29" i="8"/>
  <c r="AZ39" i="8" s="1"/>
  <c r="AZ40" i="8" s="1"/>
  <c r="AV29" i="8"/>
  <c r="AV39" i="8" s="1"/>
  <c r="AV40" i="8" s="1"/>
  <c r="BD29" i="8"/>
  <c r="BD39" i="8" s="1"/>
  <c r="BD40" i="8" s="1"/>
  <c r="AX29" i="8"/>
  <c r="AX39" i="8" s="1"/>
  <c r="AX40" i="8" s="1"/>
  <c r="AY40" i="8"/>
  <c r="AP29" i="8"/>
  <c r="BA29" i="8"/>
  <c r="BA39" i="8" s="1"/>
  <c r="BA40" i="8" s="1"/>
  <c r="AT29" i="8"/>
  <c r="AR29" i="8"/>
  <c r="BB29" i="8"/>
  <c r="BB39" i="8" s="1"/>
  <c r="BB40" i="8" s="1"/>
  <c r="AU29" i="8"/>
  <c r="AO38" i="6" l="1"/>
  <c r="AO39" i="8"/>
  <c r="AO40" i="8" s="1"/>
  <c r="AL64" i="6"/>
  <c r="AO63" i="6"/>
  <c r="AG64" i="6"/>
  <c r="AP39" i="8"/>
  <c r="AP40" i="8" s="1"/>
  <c r="AP41" i="8" s="1"/>
  <c r="AQ39" i="8"/>
  <c r="AQ40" i="8" s="1"/>
  <c r="AQ42" i="8" s="1"/>
  <c r="AR39" i="8"/>
  <c r="AR40" i="8" s="1"/>
  <c r="AR43" i="8" s="1"/>
  <c r="AU39" i="8"/>
  <c r="AU40" i="8" s="1"/>
  <c r="AU46" i="8" s="1"/>
  <c r="AG39" i="8"/>
  <c r="AG40" i="8" s="1"/>
  <c r="AT39" i="8"/>
  <c r="AT40" i="8" s="1"/>
  <c r="AT45" i="8" s="1"/>
  <c r="AO64" i="6" l="1"/>
</calcChain>
</file>

<file path=xl/comments1.xml><?xml version="1.0" encoding="utf-8"?>
<comments xmlns="http://schemas.openxmlformats.org/spreadsheetml/2006/main">
  <authors>
    <author>say</author>
  </authors>
  <commentList>
    <comment ref="T53" authorId="0" shapeId="0">
      <text>
        <r>
          <rPr>
            <b/>
            <sz val="20"/>
            <color indexed="81"/>
            <rFont val="Tahoma"/>
            <family val="2"/>
            <charset val="204"/>
          </rPr>
          <t>say:</t>
        </r>
        <r>
          <rPr>
            <sz val="20"/>
            <color indexed="81"/>
            <rFont val="Tahoma"/>
            <family val="2"/>
            <charset val="204"/>
          </rPr>
          <t xml:space="preserve">
Технологія програмування .NET
Крос-платформне програмування Java
</t>
        </r>
      </text>
    </comment>
  </commentList>
</comments>
</file>

<file path=xl/comments2.xml><?xml version="1.0" encoding="utf-8"?>
<comments xmlns="http://schemas.openxmlformats.org/spreadsheetml/2006/main">
  <authors>
    <author>say</author>
  </authors>
  <commentList>
    <comment ref="T56" authorId="0" shapeId="0">
      <text>
        <r>
          <rPr>
            <b/>
            <sz val="20"/>
            <color indexed="81"/>
            <rFont val="Tahoma"/>
            <family val="2"/>
            <charset val="204"/>
          </rPr>
          <t>say:</t>
        </r>
        <r>
          <rPr>
            <sz val="20"/>
            <color indexed="81"/>
            <rFont val="Tahoma"/>
            <family val="2"/>
            <charset val="204"/>
          </rPr>
          <t xml:space="preserve">
Технологія програмування .NET
Крос-платформне програмування Java
</t>
        </r>
      </text>
    </comment>
  </commentList>
</comments>
</file>

<file path=xl/sharedStrings.xml><?xml version="1.0" encoding="utf-8"?>
<sst xmlns="http://schemas.openxmlformats.org/spreadsheetml/2006/main" count="996" uniqueCount="295">
  <si>
    <t>РОБОЧИЙ   НАВЧАЛЬНИЙ   ПЛАН</t>
  </si>
  <si>
    <t>Факультет (інститут)</t>
  </si>
  <si>
    <t>-</t>
  </si>
  <si>
    <t>Форма навчання</t>
  </si>
  <si>
    <t>денна</t>
  </si>
  <si>
    <t>Термін навчання</t>
  </si>
  <si>
    <t>Кваліфікація</t>
  </si>
  <si>
    <t>Випускова кафедра</t>
  </si>
  <si>
    <t>Найменування дисциплін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</si>
  <si>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</si>
  <si>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</si>
  <si>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</si>
  <si>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</si>
  <si>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</si>
  <si>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</si>
  <si>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</si>
  <si>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</si>
  <si>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</si>
  <si>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</si>
  <si>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</si>
  <si>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</si>
  <si>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</si>
  <si>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</si>
  <si>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</si>
  <si>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</si>
  <si>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</si>
  <si>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</si>
  <si>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</si>
  <si>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</si>
  <si>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</si>
  <si>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</si>
  <si>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</si>
  <si>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</si>
  <si>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</si>
  <si>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</si>
  <si>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</si>
  <si>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</si>
  <si>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</si>
  <si>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/</t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</si>
  <si>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</si>
  <si>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</si>
  <si>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</si>
  <si>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Освітній  ступень</t>
  </si>
  <si>
    <t>Спеціальність  (код і назва)</t>
  </si>
  <si>
    <t>ВСЬОГО ЗА ТЕРМІН  НАВЧАННЯ:</t>
  </si>
  <si>
    <t>ІІ. ЦИКЛ ПРОФЕСІЙНОЇ ПІДГОТОВКИ</t>
  </si>
  <si>
    <t>ВСЬОГО ЗА ЦИКЛ ЗАГАЛЬНОЇ ПІДГОТОВКИ:</t>
  </si>
  <si>
    <t>ВСЬОГО ЗА  ЦИКЛ ПРОФЕСІЙНОЇ ПІДГОТОВКИ: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</si>
  <si>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</si>
  <si>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</si>
  <si>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</si>
  <si>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</si>
  <si>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</si>
  <si>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</si>
  <si>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</si>
  <si>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</si>
  <si>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</si>
  <si>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>I. ЦИКЛ ЗАГАЛЬНОЇ ПІДГОТОВКИ</t>
  </si>
  <si>
    <t>I.1. Навчальні дисципліни природничо-наукової підготовки</t>
  </si>
  <si>
    <t>Разом за п. I.1.</t>
  </si>
  <si>
    <t>I.2. Навчальні дисципліни базової підготовки</t>
  </si>
  <si>
    <t>Разом за п. I.2.</t>
  </si>
  <si>
    <t>ІІ.2. Навчальні дисципліни професійної та  практичної підготовки (за вибором студентів)</t>
  </si>
  <si>
    <t>Разом за п. II.2.</t>
  </si>
  <si>
    <t>Разом за п. II.1.</t>
  </si>
  <si>
    <t>ІІ.1. Навчальні дисципліни професійної та практичнгої підготовки</t>
  </si>
  <si>
    <t>Разом за п. I.4.</t>
  </si>
  <si>
    <t xml:space="preserve"> I.4. Навчальні дисципліни соціально-гуманітарної підготовки (за вибором студентів)</t>
  </si>
  <si>
    <t xml:space="preserve">Лаборатор.
</t>
  </si>
  <si>
    <t>№ з/п</t>
  </si>
  <si>
    <t>теплоенергетичний</t>
  </si>
  <si>
    <t>3 роки 10 міс. (4 н.р.)</t>
  </si>
  <si>
    <t>Автоматизації проектування енергетичних процесів і систем</t>
  </si>
  <si>
    <t>3 семестр</t>
  </si>
  <si>
    <t>4 семестр</t>
  </si>
  <si>
    <t>Автоматизаціїї проектування енергетичних процесів і систем</t>
  </si>
  <si>
    <t>Англійської мови технічного спрямування № 1</t>
  </si>
  <si>
    <t xml:space="preserve"> </t>
  </si>
  <si>
    <t>РГР, РР, ГР</t>
  </si>
  <si>
    <t>В.о. завідувача кафедри</t>
  </si>
  <si>
    <t xml:space="preserve"> Декан факультету</t>
  </si>
  <si>
    <t>за освітньо-професійною програмою (спеціалізацією)</t>
  </si>
  <si>
    <t>Спортивного вдосконалення</t>
  </si>
  <si>
    <t>121 Інженерія програмного забезпечення</t>
  </si>
  <si>
    <t>Інженерія програмного забезпечення розподілених систем</t>
  </si>
  <si>
    <t>Фізика (вибрані розділи)</t>
  </si>
  <si>
    <t>I.3. Навчальні дисципліни  базової  підготовки (за вибором студентів)</t>
  </si>
  <si>
    <t>Разом за п. I.3.</t>
  </si>
  <si>
    <t>Блок №2 "Програмне забезпечення кібер-енергетичних систем"</t>
  </si>
  <si>
    <t>Загальної та експериментальної фізики</t>
  </si>
  <si>
    <t>прийом 2019 року</t>
  </si>
  <si>
    <t>Диференціальних рівнянь</t>
  </si>
  <si>
    <t>Архітектура комп'ютера</t>
  </si>
  <si>
    <t>Історії</t>
  </si>
  <si>
    <t>Української мови, літератури та культури</t>
  </si>
  <si>
    <t>1 семестр</t>
  </si>
  <si>
    <t>2 семестр</t>
  </si>
  <si>
    <t>Фізичне виховання - 1</t>
  </si>
  <si>
    <t>ІІ курс</t>
  </si>
  <si>
    <t>І курс</t>
  </si>
  <si>
    <t>III курс</t>
  </si>
  <si>
    <t>IV курс</t>
  </si>
  <si>
    <t>5 семестр</t>
  </si>
  <si>
    <t>6 семестр</t>
  </si>
  <si>
    <t>7 семестр</t>
  </si>
  <si>
    <t>8 семестр</t>
  </si>
  <si>
    <t>Організація комп'ютерних мереж</t>
  </si>
  <si>
    <t>Бази даних - 2</t>
  </si>
  <si>
    <t>Компоненти програмної інженерії - 1</t>
  </si>
  <si>
    <t>Економіка ІТ-індустрії</t>
  </si>
  <si>
    <t>Компоненти програмної інженерії - 2</t>
  </si>
  <si>
    <t>Публічного права</t>
  </si>
  <si>
    <t>Основи розробки трансляторів - 1</t>
  </si>
  <si>
    <t>Проектування кібер-енергетичних систем</t>
  </si>
  <si>
    <t>Технології розробки програмного забезпечення</t>
  </si>
  <si>
    <t>Розробка мережевого програмного забезпечення</t>
  </si>
  <si>
    <t>Основи штучного інтелекту</t>
  </si>
  <si>
    <t>Програмування Embedded-систем</t>
  </si>
  <si>
    <t>Компоненти програмної інженерії - 3</t>
  </si>
  <si>
    <t>Охорони праці, промислової та цивільної безпеки</t>
  </si>
  <si>
    <t>9 тижнів</t>
  </si>
  <si>
    <t>Переддипломна практика</t>
  </si>
  <si>
    <t>Дипломне проектування</t>
  </si>
  <si>
    <t>Компоненти програмної інженерії - 5</t>
  </si>
  <si>
    <t>Безпека життєдіяльності та цивільний захист</t>
  </si>
  <si>
    <t>бакалавр з інженерії програмного забезпечення</t>
  </si>
  <si>
    <t>3121 Фахівець з розроблення та тестування програмного забезпечення</t>
  </si>
  <si>
    <t>Програмування паралельних та розподілених обчислень</t>
  </si>
  <si>
    <r>
      <t>РГР</t>
    </r>
    <r>
      <rPr>
        <sz val="20"/>
        <color theme="1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</si>
  <si>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color theme="1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</si>
  <si>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color theme="1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</si>
  <si>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color theme="1"/>
        <rFont val="Arial"/>
        <family val="2"/>
        <charset val="204"/>
      </rPr>
      <t xml:space="preserve"> - домашня контрольна робота (виконується під час СРС)</t>
    </r>
  </si>
  <si>
    <t>Основи розробки трансляторів - 2. 
Курсова робота</t>
  </si>
  <si>
    <t>ПРАКТИКИ</t>
  </si>
  <si>
    <t>АТЕСТАЦІЯ ВИПУСКНИКІВ</t>
  </si>
  <si>
    <t>№</t>
  </si>
  <si>
    <t>Вид практики</t>
  </si>
  <si>
    <t>Термін проведення</t>
  </si>
  <si>
    <t>Тривалість у тижнях</t>
  </si>
  <si>
    <t>Семестр</t>
  </si>
  <si>
    <t>Форма  атестації    випускників</t>
  </si>
  <si>
    <t>Захист дипломної роботи</t>
  </si>
  <si>
    <t>РОЗПОДІЛ   ГОДИН ПО ПІДГОТОВЦІ ТА ЗАХИСТУ ДИПЛОМНОГО ПРОЕКТУ (РОБОТИ)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</si>
  <si>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</si>
  <si>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</si>
  <si>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</si>
  <si>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</si>
  <si>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</si>
  <si>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</si>
  <si>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</si>
  <si>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</si>
  <si>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Рецензування</t>
  </si>
  <si>
    <t>ЕК
(0,5 * d)</t>
  </si>
  <si>
    <t>0,5 * 4 = 2</t>
  </si>
  <si>
    <t>Всього  годин</t>
  </si>
  <si>
    <t>d - кількість членів ЕК з даної кафедри</t>
  </si>
  <si>
    <t>Військова підготовка</t>
  </si>
  <si>
    <t>Компоненти програмної інженерії - 4. 
Курсова робота</t>
  </si>
  <si>
    <t xml:space="preserve">на 2020 / 2021 навчальний рік   </t>
  </si>
  <si>
    <t>прийом 2020 року</t>
  </si>
  <si>
    <r>
      <t xml:space="preserve">"_____"_________________ </t>
    </r>
    <r>
      <rPr>
        <b/>
        <sz val="26"/>
        <color theme="1"/>
        <rFont val="Arial"/>
        <family val="2"/>
        <charset val="204"/>
      </rPr>
      <t>2020 р.</t>
    </r>
  </si>
  <si>
    <t>Інженерія програмного забезпечення інтелектуальних кібер-фізичних систем і веб-технологій</t>
  </si>
  <si>
    <t>Комп'ютерна дискретна математика</t>
  </si>
  <si>
    <t>Основи програмування 1. Базові конструкції</t>
  </si>
  <si>
    <t>Основи програмування 2. Модульне програмування</t>
  </si>
  <si>
    <t>Курсова робота з основ програмування</t>
  </si>
  <si>
    <t>I.2. Цикл професійної підготовки</t>
  </si>
  <si>
    <t>I.1. Цикл загальної підготовки</t>
  </si>
  <si>
    <t>Вища математика 1. Диференціальне числення. Лінійна алгебра</t>
  </si>
  <si>
    <t>Вища математика 2. Інтегральне числення. Аналітична геометрія</t>
  </si>
  <si>
    <t>Алгоритми та структури даних - 1</t>
  </si>
  <si>
    <t>Алгоритми та структури даних - 2</t>
  </si>
  <si>
    <t>Компоненти програмної інженерії 1. Вступ до програмної інженерії</t>
  </si>
  <si>
    <r>
      <t xml:space="preserve">"_____"_________________ </t>
    </r>
    <r>
      <rPr>
        <b/>
        <sz val="26"/>
        <rFont val="Arial"/>
        <family val="2"/>
      </rPr>
      <t>2020 р.</t>
    </r>
  </si>
  <si>
    <t>Бази даних</t>
  </si>
  <si>
    <t>Курсова робота з баз даних</t>
  </si>
  <si>
    <t>Об'єктно-орієнтований аналіз та конструювання програмних систем</t>
  </si>
  <si>
    <t>Фізичне виховання - 2</t>
  </si>
  <si>
    <t>Технології конструювання програмного забезпечення</t>
  </si>
  <si>
    <t>Компоненти програмної інженерії 2. Моделювання програмного забезпечення. Аналіз вимог до програмного забезпечення</t>
  </si>
  <si>
    <t>Компоненти програмної інженерії 3. Якість та тестування програмного забезпечення</t>
  </si>
  <si>
    <t>Основи web-програмування</t>
  </si>
  <si>
    <t>Архітектура системного програмного забезпечення</t>
  </si>
  <si>
    <t>1. НОРМАТИВНІ освітні компоненти</t>
  </si>
  <si>
    <t>Разом за п. 1.1.</t>
  </si>
  <si>
    <t>Разом за п. 1.2.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</si>
  <si>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</si>
  <si>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</si>
  <si>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1.2. Цикл професійної підготовки</t>
  </si>
  <si>
    <t>1.1. Цикл загальної підготовки</t>
  </si>
  <si>
    <t>Освітній компонент 1 ЗУ-Каталог</t>
  </si>
  <si>
    <t>Освітній компонент 2 ЗУ-Каталог</t>
  </si>
  <si>
    <t>Освітній компонент 3 ЗУ-Каталог</t>
  </si>
  <si>
    <t>Разом за п. 2.1.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</si>
  <si>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</si>
  <si>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ВСЬОГО ЗА ЦИКЛ НОРМАТИВНІ освітні компоненти:</t>
  </si>
  <si>
    <t>Бази даних - 3. Курсова робота</t>
  </si>
  <si>
    <t>Інформаційна безпека кібер-енергетичних систем</t>
  </si>
  <si>
    <t>Основи функціонального програмування</t>
  </si>
  <si>
    <t>Web-системи керування контентом</t>
  </si>
  <si>
    <t>Основи технологій програмування</t>
  </si>
  <si>
    <t>Програмування в комп'ютерних мережах</t>
  </si>
  <si>
    <t>Декларативне програмування</t>
  </si>
  <si>
    <t>Розробка програмного забезпечення корпоративних систем</t>
  </si>
  <si>
    <t>Безпека програм і даних</t>
  </si>
  <si>
    <t>ТІ-81 (21 + 0), ТІ-82 (15 + 0)</t>
  </si>
  <si>
    <t>Блок №1 - "Програмне забезпечення розподілених систем та Web-технологій"</t>
  </si>
  <si>
    <t>Іноземна мова професійного спрямування.          ЗУ-Каталог</t>
  </si>
  <si>
    <t>Англійська мова професійного спрямування 1 - Англійська мова професійного спрямування</t>
  </si>
  <si>
    <t>Правові навчальні дисципліни. ЗУ - Каталогі</t>
  </si>
  <si>
    <t>Правові основи інформаційної безпеки</t>
  </si>
  <si>
    <t>Підприємницьке право</t>
  </si>
  <si>
    <t>Правознавство</t>
  </si>
  <si>
    <t>Я маю право</t>
  </si>
  <si>
    <t>Інформаційного права та права інтелектуальної власності</t>
  </si>
  <si>
    <t>Господарського та адміністративного права</t>
  </si>
  <si>
    <t>Керування роботизованими комплексами та системами</t>
  </si>
  <si>
    <t xml:space="preserve">Основи технологій машинного навчання </t>
  </si>
  <si>
    <t>Інформаційна безпека в кібер-енергетичних системах</t>
  </si>
  <si>
    <t>Основи доповненої реальності</t>
  </si>
  <si>
    <t>Розробка гібридних додатків для мобільних пристроїв</t>
  </si>
  <si>
    <t>Розробка програмного забезпечення  мобільних пристроїв</t>
  </si>
  <si>
    <t>Крос-платформне програмування-2</t>
  </si>
  <si>
    <t>Навчальні дисципліни з програмування паралельних обчислень.</t>
  </si>
  <si>
    <t>12.04 - 16.05.2021</t>
  </si>
  <si>
    <t>Іноземна мова професійного спрямування. ЗУ-Каталог</t>
  </si>
  <si>
    <t>Навчальні дисципліни з розробки гібридних додатків для мобільних пристроїв</t>
  </si>
  <si>
    <t>Навчальні дисципліни з розробки програмного забезпечення мобільних пристроїв</t>
  </si>
  <si>
    <t>Навчальні дисципліни з розробки крос-платформного програмного забезпечення</t>
  </si>
  <si>
    <t>Навчальні дисципліни з кросплатформного програмування</t>
  </si>
  <si>
    <t>14.06 - 30.06.2021</t>
  </si>
  <si>
    <t>5 - 8 семестри за окремим планом військової підготовки</t>
  </si>
  <si>
    <t>22,5</t>
  </si>
  <si>
    <t>675</t>
  </si>
  <si>
    <t>Переддипломна</t>
  </si>
  <si>
    <t>Ухвалено на засіданні Вченої ради теплоенергетичного факультету, ПРОТОКОЛ №9 від 29.04.2020 р.</t>
  </si>
  <si>
    <t>Олександр КОВАЛЬ</t>
  </si>
  <si>
    <t>Євген ПИСЬМЕННИЙ</t>
  </si>
  <si>
    <t xml:space="preserve"> Проректор  з навчальної роботи КПІ ім. Ігоря Сікорського</t>
  </si>
  <si>
    <t>_______________ Анатолій МЕЛЬНИЧЕНКО</t>
  </si>
  <si>
    <t xml:space="preserve">   Проректор  з навчальної роботи КПІ ім. Ігоря Сікорського</t>
  </si>
  <si>
    <t xml:space="preserve">    Проректор  з навчальної роботи КПІ ім. Ігоря Сікорського</t>
  </si>
  <si>
    <t>(рік набору  2017 р.)</t>
  </si>
  <si>
    <t>(рік набору  2018 р.)</t>
  </si>
  <si>
    <t>ТІ-71 (17 + 0), ТІ-72 (20 + 1)</t>
  </si>
  <si>
    <t>Німецької мови технічного спрямування № 1</t>
  </si>
  <si>
    <t>Освітній компонент 1 К-Каталогу</t>
  </si>
  <si>
    <t>Основи програмування скриптовими мовами</t>
  </si>
  <si>
    <t>Математична статистика</t>
  </si>
  <si>
    <t>Вступ до філософії</t>
  </si>
  <si>
    <t>Загальна теорія розвитку</t>
  </si>
  <si>
    <t>Логіка</t>
  </si>
  <si>
    <t>Фiлософiї</t>
  </si>
  <si>
    <t>Психологія</t>
  </si>
  <si>
    <t>Соціальна психологія</t>
  </si>
  <si>
    <t>Психологія конфлікту</t>
  </si>
  <si>
    <t>Інженерна екологія енергетики</t>
  </si>
  <si>
    <t>Екологічні проблеми та шляхи їх вирішення</t>
  </si>
  <si>
    <t>Logic</t>
  </si>
  <si>
    <t>Теплоенергетичних установок теплових і атомних електростанцій</t>
  </si>
  <si>
    <t>Мульти- та кросплатформне програмне забезпечення</t>
  </si>
  <si>
    <t>Технології розробки програмного забезпечення Інтернету речей</t>
  </si>
  <si>
    <t>Графічне та геометричне моделювання</t>
  </si>
  <si>
    <t>Розробка ігрових застосунків</t>
  </si>
  <si>
    <t>Кросплатформна розробка мобільних застосунків</t>
  </si>
  <si>
    <t>Social Psychology</t>
  </si>
  <si>
    <t xml:space="preserve">     Проректор  з навчальної роботи КПІ ім. Ігоря Сікорського</t>
  </si>
  <si>
    <t xml:space="preserve">  Проректор  з навчальної роботи КПІ ім. Ігоря Сікорського</t>
  </si>
  <si>
    <t>Курсова робота з основ web-програмування</t>
  </si>
  <si>
    <t>Психології та педагогіки</t>
  </si>
  <si>
    <t>Іноземна мова - 2. Практичний курс іноземної мови ІІ</t>
  </si>
  <si>
    <t>Іноземна мова 1. Практичний курс іноземної мови І</t>
  </si>
  <si>
    <r>
      <t>ТВ-01 (</t>
    </r>
    <r>
      <rPr>
        <b/>
        <sz val="32"/>
        <color rgb="FFC00000"/>
        <rFont val="Arial"/>
        <family val="2"/>
        <charset val="204"/>
      </rPr>
      <t>26</t>
    </r>
    <r>
      <rPr>
        <b/>
        <sz val="32"/>
        <color theme="1"/>
        <rFont val="Arial"/>
        <family val="2"/>
        <charset val="204"/>
      </rPr>
      <t>), ТІ-01 (</t>
    </r>
    <r>
      <rPr>
        <b/>
        <sz val="32"/>
        <color rgb="FFC00000"/>
        <rFont val="Arial"/>
        <family val="2"/>
        <charset val="204"/>
      </rPr>
      <t>26</t>
    </r>
    <r>
      <rPr>
        <b/>
        <sz val="32"/>
        <color theme="1"/>
        <rFont val="Arial"/>
        <family val="2"/>
        <charset val="204"/>
      </rPr>
      <t>)</t>
    </r>
  </si>
  <si>
    <t>Філософські основи наукового пізнання</t>
  </si>
  <si>
    <t>Актуальні проблеми азійських спільнот</t>
  </si>
  <si>
    <t>Business Law</t>
  </si>
  <si>
    <t>Law</t>
  </si>
  <si>
    <t>Трудове право</t>
  </si>
  <si>
    <t>ТВ-81 (24 + 3)</t>
  </si>
  <si>
    <t>ТВ-71 (20 + 1)</t>
  </si>
  <si>
    <t>Історія науки і техніки</t>
  </si>
  <si>
    <t>Українська мова за професійним спрямуванням</t>
  </si>
  <si>
    <t>Соціології</t>
  </si>
  <si>
    <t>Комп'ютерне моделювання та оптимізація</t>
  </si>
  <si>
    <t>Теорія ймовірностей</t>
  </si>
  <si>
    <t>Німецька мова професійного спрямування-2. Німецька мова для професійно-орієнтовного спілкування. Ділове мовлення</t>
  </si>
  <si>
    <t>Англійська мова професійного спрямування - 2. Англійська мова для професійно-орієнтованого спілкування. Ділове мовлення</t>
  </si>
  <si>
    <t>Блок №1 "Програмне забезпечення  Web-технологій та мобільних пристроїв"</t>
  </si>
  <si>
    <t>Системи штучного інтелекту</t>
  </si>
  <si>
    <t>Навчальні дисципліни з геометричного моделювання</t>
  </si>
  <si>
    <t>Навчальні дисципліни з архітектури та конструювання серверного програмного забезпечення</t>
  </si>
  <si>
    <t>Архітектура та конструювання серверного програмного забезпечення - 1</t>
  </si>
  <si>
    <t>Архітектура та конструювання серверного програмного забезпечення - 2</t>
  </si>
  <si>
    <r>
      <t>ТІ-91 (21 + 2), ТІ-92 (21 + 2),          ТВ-91 (</t>
    </r>
    <r>
      <rPr>
        <b/>
        <sz val="32"/>
        <color rgb="FFFF0000"/>
        <rFont val="Arial"/>
        <family val="2"/>
        <charset val="204"/>
      </rPr>
      <t>22 + 3</t>
    </r>
    <r>
      <rPr>
        <b/>
        <sz val="32"/>
        <color theme="1"/>
        <rFont val="Arial"/>
        <family val="2"/>
        <charset val="204"/>
      </rPr>
      <t>)</t>
    </r>
  </si>
  <si>
    <t>Кафедра програмного забезпечення комп’ютерних 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</si>
</sst>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8" x14ac:knownFonts="1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</font>
    <font>
      <b/>
      <sz val="26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b/>
      <sz val="11"/>
      <name val="Arial"/>
      <family val="2"/>
    </font>
    <font>
      <b/>
      <sz val="20"/>
      <name val="Arial"/>
      <family val="2"/>
      <charset val="204"/>
    </font>
    <font>
      <sz val="11"/>
      <name val="Arial"/>
      <family val="2"/>
    </font>
    <font>
      <b/>
      <sz val="26"/>
      <name val="Arial"/>
      <family val="2"/>
      <charset val="204"/>
    </font>
    <font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</font>
    <font>
      <sz val="28"/>
      <name val="Arial Cyr"/>
    </font>
    <font>
      <sz val="28"/>
      <name val="Arial"/>
      <family val="2"/>
      <charset val="204"/>
    </font>
    <font>
      <b/>
      <sz val="32"/>
      <name val="Arial Cyr"/>
    </font>
    <font>
      <b/>
      <sz val="72"/>
      <name val="Arial"/>
      <family val="2"/>
      <charset val="204"/>
    </font>
    <font>
      <b/>
      <sz val="32"/>
      <name val="Arial"/>
      <family val="2"/>
      <charset val="204"/>
    </font>
    <font>
      <sz val="32"/>
      <name val="Arial Cyr"/>
    </font>
    <font>
      <sz val="32"/>
      <name val="Arial"/>
      <family val="2"/>
      <charset val="204"/>
    </font>
    <font>
      <sz val="36"/>
      <name val="Arial"/>
      <family val="2"/>
      <charset val="204"/>
    </font>
    <font>
      <b/>
      <i/>
      <sz val="36"/>
      <name val="Arial"/>
      <family val="2"/>
      <charset val="204"/>
    </font>
    <font>
      <b/>
      <sz val="36"/>
      <name val="Arial"/>
      <family val="2"/>
      <charset val="204"/>
    </font>
    <font>
      <sz val="36"/>
      <name val="Arial Cyr"/>
    </font>
    <font>
      <b/>
      <sz val="10"/>
      <name val="Arial Cyr"/>
    </font>
    <font>
      <sz val="10"/>
      <name val="Arial Cyr"/>
    </font>
    <font>
      <sz val="36"/>
      <color theme="0"/>
      <name val="Arial"/>
      <family val="2"/>
      <charset val="204"/>
    </font>
    <font>
      <b/>
      <sz val="36"/>
      <color theme="1"/>
      <name val="Arial"/>
      <family val="2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sz val="28"/>
      <color theme="1"/>
      <name val="Arial"/>
      <family val="2"/>
      <charset val="204"/>
    </font>
    <font>
      <sz val="10"/>
      <color theme="1"/>
      <name val="Arial Cyr"/>
    </font>
    <font>
      <b/>
      <sz val="28"/>
      <color theme="1"/>
      <name val="Arial"/>
      <family val="2"/>
      <charset val="204"/>
    </font>
    <font>
      <b/>
      <sz val="10"/>
      <color theme="1"/>
      <name val="Arial Cyr"/>
    </font>
    <font>
      <sz val="10"/>
      <color theme="1"/>
      <name val="Arial"/>
      <family val="2"/>
      <charset val="204"/>
    </font>
    <font>
      <b/>
      <sz val="24"/>
      <color theme="1"/>
      <name val="Arial"/>
      <family val="2"/>
    </font>
    <font>
      <b/>
      <sz val="72"/>
      <color theme="1"/>
      <name val="Arial"/>
      <family val="2"/>
      <charset val="204"/>
    </font>
    <font>
      <b/>
      <sz val="40"/>
      <color theme="1"/>
      <name val="Arial"/>
      <family val="2"/>
      <charset val="204"/>
    </font>
    <font>
      <b/>
      <sz val="30"/>
      <color theme="1"/>
      <name val="Arial"/>
      <family val="2"/>
    </font>
    <font>
      <b/>
      <sz val="40"/>
      <color theme="1"/>
      <name val="Arial Cyr"/>
    </font>
    <font>
      <b/>
      <sz val="36"/>
      <color theme="1"/>
      <name val="Arial Cyr"/>
    </font>
    <font>
      <b/>
      <sz val="26"/>
      <color theme="1"/>
      <name val="Arial"/>
      <family val="2"/>
      <charset val="204"/>
    </font>
    <font>
      <b/>
      <sz val="26"/>
      <color theme="1"/>
      <name val="Arial"/>
      <family val="2"/>
    </font>
    <font>
      <sz val="28"/>
      <color theme="1"/>
      <name val="Arial Cyr"/>
    </font>
    <font>
      <b/>
      <sz val="32"/>
      <color theme="1"/>
      <name val="Arial"/>
      <family val="2"/>
      <charset val="204"/>
    </font>
    <font>
      <sz val="32"/>
      <color theme="1"/>
      <name val="Arial Cyr"/>
    </font>
    <font>
      <b/>
      <sz val="32"/>
      <color theme="1"/>
      <name val="Arial Cyr"/>
    </font>
    <font>
      <sz val="26"/>
      <color theme="1"/>
      <name val="Arial"/>
      <family val="2"/>
    </font>
    <font>
      <sz val="14"/>
      <color theme="1"/>
      <name val="Arial"/>
      <family val="2"/>
      <charset val="204"/>
    </font>
    <font>
      <sz val="3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Arial"/>
      <family val="2"/>
    </font>
    <font>
      <b/>
      <sz val="20"/>
      <color theme="1"/>
      <name val="Arial"/>
      <family val="2"/>
      <charset val="204"/>
    </font>
    <font>
      <b/>
      <sz val="32"/>
      <color theme="1"/>
      <name val="Arial Cyr"/>
      <family val="2"/>
      <charset val="204"/>
    </font>
    <font>
      <b/>
      <sz val="26"/>
      <color theme="1"/>
      <name val="Arial Cyr"/>
      <family val="2"/>
      <charset val="204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2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36"/>
      <color theme="1"/>
      <name val="Arial"/>
      <family val="2"/>
      <charset val="204"/>
    </font>
    <font>
      <sz val="36"/>
      <color theme="1"/>
      <name val="Arial Cyr"/>
    </font>
    <font>
      <sz val="36"/>
      <color theme="1"/>
      <name val="Arial"/>
      <family val="2"/>
    </font>
    <font>
      <b/>
      <sz val="36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  <charset val="204"/>
    </font>
    <font>
      <sz val="26"/>
      <color theme="1"/>
      <name val="Arial"/>
      <family val="2"/>
      <charset val="204"/>
    </font>
    <font>
      <b/>
      <i/>
      <sz val="36"/>
      <color theme="1"/>
      <name val="Arial"/>
      <family val="2"/>
      <charset val="204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b/>
      <sz val="30"/>
      <color theme="1"/>
      <name val="Arial"/>
      <family val="2"/>
      <charset val="204"/>
    </font>
    <font>
      <sz val="30"/>
      <color theme="1"/>
      <name val="Arial"/>
      <family val="2"/>
    </font>
    <font>
      <sz val="36"/>
      <color theme="0"/>
      <name val="Arial"/>
      <family val="2"/>
    </font>
    <font>
      <b/>
      <sz val="32"/>
      <color theme="1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14"/>
      <name val="Arial"/>
      <family val="2"/>
      <charset val="204"/>
    </font>
    <font>
      <sz val="11"/>
      <name val="Arial Cyr"/>
    </font>
    <font>
      <b/>
      <sz val="28"/>
      <name val="Arial Cyr"/>
    </font>
    <font>
      <b/>
      <sz val="28"/>
      <name val="Arial Cyr"/>
      <family val="2"/>
      <charset val="204"/>
    </font>
    <font>
      <b/>
      <sz val="36"/>
      <color theme="0"/>
      <name val="Arial"/>
      <family val="2"/>
      <charset val="204"/>
    </font>
    <font>
      <b/>
      <sz val="28"/>
      <color theme="0"/>
      <name val="Arial"/>
      <family val="2"/>
    </font>
    <font>
      <b/>
      <sz val="36"/>
      <color theme="0"/>
      <name val="Arial"/>
      <family val="2"/>
    </font>
    <font>
      <b/>
      <sz val="36"/>
      <color theme="0"/>
      <name val="Arial Cyr"/>
    </font>
    <font>
      <b/>
      <sz val="32"/>
      <color rgb="FFC00000"/>
      <name val="Arial"/>
      <family val="2"/>
      <charset val="204"/>
    </font>
    <font>
      <b/>
      <sz val="32"/>
      <color theme="0"/>
      <name val="Arial"/>
      <family val="2"/>
    </font>
    <font>
      <b/>
      <sz val="30"/>
      <color theme="0"/>
      <name val="Arial"/>
      <family val="2"/>
    </font>
    <font>
      <b/>
      <sz val="10"/>
      <color theme="0"/>
      <name val="Arial Cyr"/>
    </font>
    <font>
      <b/>
      <sz val="32"/>
      <color rgb="FFFF0000"/>
      <name val="Arial"/>
      <family val="2"/>
      <charset val="204"/>
    </font>
    <font>
      <sz val="28"/>
      <name val="Arial Cyr"/>
      <charset val="204"/>
    </font>
    <font>
      <sz val="36"/>
      <name val="Arial"/>
      <family val="2"/>
    </font>
    <font>
      <sz val="36"/>
      <name val="Arial Cyr"/>
      <charset val="204"/>
    </font>
    <font>
      <sz val="36"/>
      <color theme="1"/>
      <name val="Arial Cyr"/>
      <charset val="204"/>
    </font>
    <font>
      <sz val="10"/>
      <color theme="1"/>
      <name val="Arial Cyr"/>
      <charset val="204"/>
    </font>
    <font>
      <sz val="28"/>
      <color rgb="FFFF0000"/>
      <name val="Arial"/>
      <family val="2"/>
    </font>
    <font>
      <b/>
      <sz val="36"/>
      <color theme="1"/>
      <name val="Arial Cyr"/>
      <charset val="204"/>
    </font>
    <font>
      <sz val="28"/>
      <color rgb="FFFF0000"/>
      <name val="Arial"/>
      <family val="2"/>
      <charset val="204"/>
    </font>
    <font>
      <sz val="28"/>
      <color rgb="FFFF0000"/>
      <name val="Arial Cyr"/>
      <charset val="204"/>
    </font>
    <font>
      <b/>
      <sz val="30"/>
      <name val="Arial"/>
      <family val="2"/>
      <charset val="204"/>
    </font>
    <font>
      <sz val="34"/>
      <color theme="1"/>
      <name val="Arial"/>
      <family val="2"/>
      <charset val="204"/>
    </font>
    <font>
      <sz val="34"/>
      <name val="Arial Cyr"/>
      <charset val="204"/>
    </font>
    <font>
      <b/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2">
    <xf numFmtId="0" fontId="0" fillId="0" borderId="0"/>
    <xf numFmtId="0" fontId="37" fillId="0" borderId="0"/>
  </cellStyleXfs>
  <cellXfs count="1949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/>
    <xf numFmtId="49" fontId="2" fillId="0" borderId="0" xfId="0" applyNumberFormat="1" applyFont="1" applyBorder="1"/>
    <xf numFmtId="0" fontId="2" fillId="0" borderId="0" xfId="0" applyFont="1" applyBorder="1" applyAlignment="1"/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/>
    <xf numFmtId="0" fontId="15" fillId="0" borderId="0" xfId="0" applyFont="1" applyBorder="1"/>
    <xf numFmtId="0" fontId="13" fillId="0" borderId="0" xfId="0" applyNumberFormat="1" applyFont="1" applyBorder="1"/>
    <xf numFmtId="49" fontId="13" fillId="0" borderId="0" xfId="0" applyNumberFormat="1" applyFont="1" applyBorder="1"/>
    <xf numFmtId="49" fontId="13" fillId="0" borderId="0" xfId="0" applyNumberFormat="1" applyFont="1" applyBorder="1" applyAlignment="1">
      <alignment horizontal="center" vertical="justify" wrapText="1"/>
    </xf>
    <xf numFmtId="49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/>
    <xf numFmtId="49" fontId="13" fillId="0" borderId="0" xfId="0" applyNumberFormat="1" applyFont="1" applyBorder="1" applyAlignment="1"/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Border="1"/>
    <xf numFmtId="0" fontId="13" fillId="0" borderId="0" xfId="0" applyFont="1" applyAlignment="1">
      <alignment horizontal="center"/>
    </xf>
    <xf numFmtId="0" fontId="0" fillId="0" borderId="0" xfId="0" applyAlignment="1" applyProtection="1"/>
    <xf numFmtId="0" fontId="17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49" fontId="12" fillId="0" borderId="0" xfId="0" applyNumberFormat="1" applyFont="1" applyBorder="1" applyAlignment="1" applyProtection="1">
      <alignment horizontal="center" vertical="justify"/>
    </xf>
    <xf numFmtId="49" fontId="12" fillId="0" borderId="0" xfId="0" applyNumberFormat="1" applyFont="1" applyBorder="1" applyAlignment="1" applyProtection="1">
      <alignment horizontal="left" vertical="justify"/>
    </xf>
    <xf numFmtId="0" fontId="2" fillId="0" borderId="0" xfId="0" applyFont="1" applyBorder="1" applyAlignment="1" applyProtection="1"/>
    <xf numFmtId="49" fontId="17" fillId="0" borderId="0" xfId="0" applyNumberFormat="1" applyFont="1" applyBorder="1" applyAlignment="1" applyProtection="1">
      <alignment horizontal="center" vertical="justify"/>
    </xf>
    <xf numFmtId="0" fontId="7" fillId="0" borderId="0" xfId="0" applyFont="1" applyBorder="1"/>
    <xf numFmtId="0" fontId="10" fillId="0" borderId="0" xfId="0" applyFont="1" applyBorder="1" applyAlignment="1" applyProtection="1"/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/>
    </xf>
    <xf numFmtId="0" fontId="13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/>
    <xf numFmtId="0" fontId="23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32" fillId="0" borderId="0" xfId="0" applyFont="1" applyBorder="1"/>
    <xf numFmtId="49" fontId="32" fillId="0" borderId="0" xfId="0" applyNumberFormat="1" applyFont="1" applyBorder="1" applyAlignment="1">
      <alignment horizontal="center" vertical="justify" wrapText="1"/>
    </xf>
    <xf numFmtId="0" fontId="32" fillId="0" borderId="0" xfId="0" applyFont="1" applyBorder="1" applyAlignment="1">
      <alignment vertical="justify"/>
    </xf>
    <xf numFmtId="0" fontId="32" fillId="0" borderId="0" xfId="0" applyFont="1" applyAlignment="1"/>
    <xf numFmtId="0" fontId="34" fillId="0" borderId="0" xfId="0" applyFont="1" applyBorder="1"/>
    <xf numFmtId="0" fontId="32" fillId="0" borderId="0" xfId="0" applyFont="1" applyBorder="1" applyAlignment="1"/>
    <xf numFmtId="0" fontId="32" fillId="0" borderId="0" xfId="0" applyFont="1" applyAlignment="1">
      <alignment horizontal="center"/>
    </xf>
    <xf numFmtId="0" fontId="34" fillId="0" borderId="0" xfId="0" applyFont="1" applyBorder="1" applyAlignment="1" applyProtection="1"/>
    <xf numFmtId="0" fontId="35" fillId="0" borderId="0" xfId="0" applyFont="1" applyAlignment="1" applyProtection="1"/>
    <xf numFmtId="0" fontId="32" fillId="0" borderId="0" xfId="0" applyFont="1" applyBorder="1" applyAlignment="1" applyProtection="1"/>
    <xf numFmtId="0" fontId="32" fillId="0" borderId="0" xfId="0" applyFont="1" applyBorder="1" applyAlignment="1" applyProtection="1">
      <alignment horizontal="right"/>
    </xf>
    <xf numFmtId="49" fontId="32" fillId="0" borderId="0" xfId="0" applyNumberFormat="1" applyFont="1" applyBorder="1" applyAlignment="1"/>
    <xf numFmtId="0" fontId="34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49" fontId="33" fillId="0" borderId="0" xfId="0" applyNumberFormat="1" applyFont="1" applyBorder="1" applyAlignment="1">
      <alignment horizontal="left" vertical="justify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/>
    <xf numFmtId="49" fontId="18" fillId="0" borderId="0" xfId="0" applyNumberFormat="1" applyFont="1" applyBorder="1" applyAlignment="1" applyProtection="1">
      <alignment horizontal="left" vertical="justify"/>
    </xf>
    <xf numFmtId="49" fontId="18" fillId="0" borderId="0" xfId="0" applyNumberFormat="1" applyFont="1" applyBorder="1" applyAlignment="1" applyProtection="1">
      <alignment horizontal="center" vertical="justify"/>
    </xf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left" vertical="justify"/>
    </xf>
    <xf numFmtId="49" fontId="18" fillId="0" borderId="0" xfId="0" applyNumberFormat="1" applyFont="1" applyBorder="1" applyAlignment="1" applyProtection="1">
      <alignment horizontal="left" vertical="justify"/>
      <protection locked="0"/>
    </xf>
    <xf numFmtId="0" fontId="18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vertical="top"/>
    </xf>
    <xf numFmtId="0" fontId="18" fillId="0" borderId="0" xfId="0" applyFont="1" applyAlignment="1">
      <alignment vertical="top"/>
    </xf>
    <xf numFmtId="49" fontId="18" fillId="0" borderId="0" xfId="0" applyNumberFormat="1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center" vertical="top"/>
    </xf>
    <xf numFmtId="0" fontId="13" fillId="0" borderId="33" xfId="0" applyFont="1" applyBorder="1" applyAlignment="1">
      <alignment vertical="top"/>
    </xf>
    <xf numFmtId="0" fontId="13" fillId="0" borderId="33" xfId="0" applyFont="1" applyBorder="1"/>
    <xf numFmtId="0" fontId="15" fillId="0" borderId="33" xfId="0" applyFont="1" applyBorder="1"/>
    <xf numFmtId="0" fontId="29" fillId="0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9" fontId="34" fillId="0" borderId="1" xfId="0" applyNumberFormat="1" applyFont="1" applyBorder="1" applyAlignment="1" applyProtection="1">
      <alignment horizontal="left" vertical="justify"/>
    </xf>
    <xf numFmtId="49" fontId="34" fillId="0" borderId="1" xfId="0" applyNumberFormat="1" applyFont="1" applyBorder="1" applyAlignment="1" applyProtection="1">
      <alignment horizontal="center" vertical="justify"/>
    </xf>
    <xf numFmtId="0" fontId="32" fillId="0" borderId="1" xfId="0" applyFont="1" applyBorder="1"/>
    <xf numFmtId="0" fontId="35" fillId="0" borderId="1" xfId="0" applyFont="1" applyBorder="1" applyAlignment="1"/>
    <xf numFmtId="0" fontId="34" fillId="0" borderId="1" xfId="0" applyFont="1" applyBorder="1" applyAlignment="1" applyProtection="1"/>
    <xf numFmtId="0" fontId="46" fillId="0" borderId="0" xfId="0" applyFont="1" applyFill="1" applyBorder="1"/>
    <xf numFmtId="0" fontId="49" fillId="0" borderId="0" xfId="0" applyFont="1" applyFill="1" applyBorder="1" applyAlignment="1">
      <alignment horizontal="center" vertical="top" wrapText="1"/>
    </xf>
    <xf numFmtId="0" fontId="51" fillId="0" borderId="0" xfId="0" applyFont="1" applyFill="1" applyAlignment="1"/>
    <xf numFmtId="0" fontId="4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/>
    </xf>
    <xf numFmtId="0" fontId="43" fillId="0" borderId="0" xfId="0" applyFont="1" applyFill="1" applyAlignment="1"/>
    <xf numFmtId="0" fontId="44" fillId="0" borderId="0" xfId="0" applyFont="1" applyFill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57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horizontal="left"/>
    </xf>
    <xf numFmtId="0" fontId="57" fillId="0" borderId="2" xfId="0" applyFont="1" applyFill="1" applyBorder="1" applyAlignment="1">
      <alignment horizontal="left" vertical="center"/>
    </xf>
    <xf numFmtId="0" fontId="61" fillId="0" borderId="2" xfId="0" applyFont="1" applyFill="1" applyBorder="1" applyAlignment="1">
      <alignment horizontal="left" vertical="center"/>
    </xf>
    <xf numFmtId="0" fontId="56" fillId="0" borderId="2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/>
    </xf>
    <xf numFmtId="0" fontId="60" fillId="0" borderId="0" xfId="0" applyNumberFormat="1" applyFont="1" applyFill="1" applyBorder="1" applyAlignment="1">
      <alignment horizontal="left" vertical="top" wrapText="1"/>
    </xf>
    <xf numFmtId="0" fontId="46" fillId="0" borderId="0" xfId="0" applyNumberFormat="1" applyFont="1" applyFill="1" applyBorder="1"/>
    <xf numFmtId="49" fontId="62" fillId="0" borderId="0" xfId="0" applyNumberFormat="1" applyFont="1" applyFill="1" applyBorder="1"/>
    <xf numFmtId="49" fontId="46" fillId="0" borderId="0" xfId="0" applyNumberFormat="1" applyFont="1" applyFill="1" applyBorder="1"/>
    <xf numFmtId="0" fontId="64" fillId="0" borderId="3" xfId="0" applyFont="1" applyFill="1" applyBorder="1" applyAlignment="1">
      <alignment horizontal="center" vertical="center" textRotation="90"/>
    </xf>
    <xf numFmtId="0" fontId="6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textRotation="90"/>
    </xf>
    <xf numFmtId="0" fontId="6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top"/>
    </xf>
    <xf numFmtId="0" fontId="64" fillId="0" borderId="4" xfId="0" applyFont="1" applyFill="1" applyBorder="1" applyAlignment="1">
      <alignment horizontal="center" vertical="center" textRotation="90"/>
    </xf>
    <xf numFmtId="0" fontId="71" fillId="0" borderId="18" xfId="0" applyNumberFormat="1" applyFont="1" applyFill="1" applyBorder="1" applyAlignment="1">
      <alignment horizontal="center" vertical="center" textRotation="90" wrapText="1"/>
    </xf>
    <xf numFmtId="0" fontId="69" fillId="0" borderId="18" xfId="0" applyNumberFormat="1" applyFont="1" applyFill="1" applyBorder="1" applyAlignment="1">
      <alignment horizontal="center" vertical="center" textRotation="90" wrapText="1"/>
    </xf>
    <xf numFmtId="0" fontId="69" fillId="0" borderId="7" xfId="0" applyFont="1" applyFill="1" applyBorder="1" applyAlignment="1">
      <alignment horizontal="center" vertical="center" textRotation="90" wrapText="1"/>
    </xf>
    <xf numFmtId="0" fontId="69" fillId="0" borderId="30" xfId="0" applyFont="1" applyFill="1" applyBorder="1" applyAlignment="1">
      <alignment horizontal="center" vertical="center" textRotation="90" wrapText="1"/>
    </xf>
    <xf numFmtId="0" fontId="63" fillId="0" borderId="7" xfId="0" applyFont="1" applyFill="1" applyBorder="1" applyAlignment="1">
      <alignment horizontal="center" vertical="center" textRotation="90" wrapText="1"/>
    </xf>
    <xf numFmtId="0" fontId="63" fillId="0" borderId="30" xfId="0" applyFont="1" applyFill="1" applyBorder="1" applyAlignment="1">
      <alignment horizontal="center" vertical="center" textRotation="90" wrapText="1"/>
    </xf>
    <xf numFmtId="0" fontId="72" fillId="0" borderId="0" xfId="0" applyFont="1" applyFill="1" applyBorder="1" applyAlignment="1">
      <alignment vertical="top"/>
    </xf>
    <xf numFmtId="0" fontId="73" fillId="0" borderId="64" xfId="0" applyFont="1" applyFill="1" applyBorder="1" applyAlignment="1">
      <alignment horizontal="center" vertical="center"/>
    </xf>
    <xf numFmtId="0" fontId="74" fillId="0" borderId="3" xfId="0" applyFont="1" applyFill="1" applyBorder="1" applyAlignment="1">
      <alignment horizontal="center" vertical="center"/>
    </xf>
    <xf numFmtId="0" fontId="66" fillId="0" borderId="17" xfId="0" applyNumberFormat="1" applyFont="1" applyFill="1" applyBorder="1" applyAlignment="1">
      <alignment horizontal="center" vertical="center"/>
    </xf>
    <xf numFmtId="0" fontId="66" fillId="0" borderId="25" xfId="0" applyNumberFormat="1" applyFont="1" applyFill="1" applyBorder="1" applyAlignment="1">
      <alignment horizontal="center" vertical="center"/>
    </xf>
    <xf numFmtId="0" fontId="66" fillId="0" borderId="16" xfId="0" applyNumberFormat="1" applyFont="1" applyFill="1" applyBorder="1" applyAlignment="1">
      <alignment horizontal="center" vertical="center" wrapText="1"/>
    </xf>
    <xf numFmtId="0" fontId="66" fillId="0" borderId="16" xfId="0" applyNumberFormat="1" applyFont="1" applyFill="1" applyBorder="1" applyAlignment="1">
      <alignment horizontal="center" vertical="center"/>
    </xf>
    <xf numFmtId="0" fontId="66" fillId="0" borderId="31" xfId="0" applyNumberFormat="1" applyFont="1" applyFill="1" applyBorder="1" applyAlignment="1">
      <alignment horizontal="center" vertical="center" wrapText="1"/>
    </xf>
    <xf numFmtId="0" fontId="66" fillId="0" borderId="70" xfId="0" applyNumberFormat="1" applyFont="1" applyFill="1" applyBorder="1" applyAlignment="1">
      <alignment horizontal="center" vertical="center"/>
    </xf>
    <xf numFmtId="0" fontId="66" fillId="0" borderId="17" xfId="0" applyNumberFormat="1" applyFont="1" applyFill="1" applyBorder="1" applyAlignment="1">
      <alignment horizontal="center" vertical="center" wrapText="1"/>
    </xf>
    <xf numFmtId="0" fontId="66" fillId="0" borderId="31" xfId="0" applyNumberFormat="1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vertical="top"/>
    </xf>
    <xf numFmtId="0" fontId="72" fillId="0" borderId="0" xfId="0" applyFont="1" applyFill="1" applyBorder="1"/>
    <xf numFmtId="0" fontId="39" fillId="0" borderId="29" xfId="0" applyNumberFormat="1" applyFont="1" applyFill="1" applyBorder="1" applyAlignment="1">
      <alignment horizontal="center" vertical="center" wrapText="1" shrinkToFit="1"/>
    </xf>
    <xf numFmtId="0" fontId="75" fillId="0" borderId="6" xfId="0" applyNumberFormat="1" applyFont="1" applyFill="1" applyBorder="1" applyAlignment="1">
      <alignment horizontal="center" vertical="center" wrapText="1" shrinkToFit="1"/>
    </xf>
    <xf numFmtId="0" fontId="75" fillId="0" borderId="6" xfId="0" applyFont="1" applyFill="1" applyBorder="1" applyAlignment="1">
      <alignment horizontal="center" vertical="center"/>
    </xf>
    <xf numFmtId="0" fontId="39" fillId="0" borderId="51" xfId="0" applyNumberFormat="1" applyFont="1" applyFill="1" applyBorder="1" applyAlignment="1">
      <alignment horizontal="center" vertical="center" wrapText="1" shrinkToFit="1"/>
    </xf>
    <xf numFmtId="0" fontId="75" fillId="0" borderId="7" xfId="0" applyFont="1" applyFill="1" applyBorder="1" applyAlignment="1">
      <alignment horizontal="center" vertical="center"/>
    </xf>
    <xf numFmtId="0" fontId="72" fillId="0" borderId="33" xfId="0" applyFont="1" applyFill="1" applyBorder="1"/>
    <xf numFmtId="0" fontId="39" fillId="0" borderId="49" xfId="0" applyNumberFormat="1" applyFont="1" applyFill="1" applyBorder="1" applyAlignment="1">
      <alignment horizontal="center" vertical="center" wrapText="1" shrinkToFit="1"/>
    </xf>
    <xf numFmtId="0" fontId="39" fillId="0" borderId="50" xfId="0" applyNumberFormat="1" applyFont="1" applyFill="1" applyBorder="1" applyAlignment="1">
      <alignment horizontal="center" vertical="center" wrapText="1" shrinkToFit="1"/>
    </xf>
    <xf numFmtId="0" fontId="39" fillId="0" borderId="74" xfId="0" applyNumberFormat="1" applyFont="1" applyFill="1" applyBorder="1" applyAlignment="1">
      <alignment horizontal="center" vertical="center" wrapText="1" shrinkToFit="1"/>
    </xf>
    <xf numFmtId="0" fontId="39" fillId="0" borderId="44" xfId="0" applyNumberFormat="1" applyFont="1" applyFill="1" applyBorder="1" applyAlignment="1">
      <alignment horizontal="center" vertical="center" wrapText="1" shrinkToFit="1"/>
    </xf>
    <xf numFmtId="0" fontId="39" fillId="0" borderId="45" xfId="0" applyNumberFormat="1" applyFont="1" applyFill="1" applyBorder="1" applyAlignment="1">
      <alignment horizontal="center" vertical="center" wrapText="1" shrinkToFit="1"/>
    </xf>
    <xf numFmtId="0" fontId="39" fillId="0" borderId="75" xfId="0" applyNumberFormat="1" applyFont="1" applyFill="1" applyBorder="1" applyAlignment="1">
      <alignment horizontal="center" vertical="center" wrapText="1" shrinkToFit="1"/>
    </xf>
    <xf numFmtId="0" fontId="39" fillId="0" borderId="44" xfId="0" applyNumberFormat="1" applyFont="1" applyFill="1" applyBorder="1" applyAlignment="1">
      <alignment horizontal="center" vertical="center" shrinkToFit="1"/>
    </xf>
    <xf numFmtId="0" fontId="39" fillId="0" borderId="45" xfId="0" applyNumberFormat="1" applyFont="1" applyFill="1" applyBorder="1" applyAlignment="1">
      <alignment horizontal="center" vertical="center" shrinkToFit="1"/>
    </xf>
    <xf numFmtId="0" fontId="39" fillId="0" borderId="25" xfId="0" applyNumberFormat="1" applyFont="1" applyFill="1" applyBorder="1" applyAlignment="1">
      <alignment horizontal="center" vertical="center" shrinkToFit="1"/>
    </xf>
    <xf numFmtId="0" fontId="39" fillId="0" borderId="16" xfId="0" applyNumberFormat="1" applyFont="1" applyFill="1" applyBorder="1" applyAlignment="1">
      <alignment horizontal="center" vertical="center" shrinkToFit="1"/>
    </xf>
    <xf numFmtId="0" fontId="39" fillId="0" borderId="31" xfId="0" applyNumberFormat="1" applyFont="1" applyFill="1" applyBorder="1" applyAlignment="1">
      <alignment horizontal="center" vertical="center" shrinkToFit="1"/>
    </xf>
    <xf numFmtId="0" fontId="75" fillId="0" borderId="28" xfId="0" applyNumberFormat="1" applyFont="1" applyFill="1" applyBorder="1" applyAlignment="1">
      <alignment horizontal="left" vertical="center" wrapText="1" shrinkToFit="1"/>
    </xf>
    <xf numFmtId="0" fontId="77" fillId="0" borderId="29" xfId="0" applyNumberFormat="1" applyFont="1" applyFill="1" applyBorder="1" applyAlignment="1">
      <alignment horizontal="center" vertical="center" shrinkToFit="1"/>
    </xf>
    <xf numFmtId="0" fontId="77" fillId="0" borderId="6" xfId="0" applyNumberFormat="1" applyFont="1" applyFill="1" applyBorder="1" applyAlignment="1">
      <alignment horizontal="center" vertical="center" shrinkToFit="1"/>
    </xf>
    <xf numFmtId="0" fontId="77" fillId="0" borderId="28" xfId="0" applyNumberFormat="1" applyFont="1" applyFill="1" applyBorder="1" applyAlignment="1">
      <alignment horizontal="center" vertical="center" shrinkToFit="1"/>
    </xf>
    <xf numFmtId="0" fontId="77" fillId="0" borderId="6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77" fillId="0" borderId="6" xfId="0" applyNumberFormat="1" applyFont="1" applyFill="1" applyBorder="1" applyAlignment="1">
      <alignment horizontal="center" vertical="center" wrapText="1" shrinkToFit="1"/>
    </xf>
    <xf numFmtId="0" fontId="77" fillId="0" borderId="28" xfId="0" applyNumberFormat="1" applyFont="1" applyFill="1" applyBorder="1" applyAlignment="1">
      <alignment horizontal="center" vertical="center" wrapText="1" shrinkToFit="1"/>
    </xf>
    <xf numFmtId="0" fontId="75" fillId="0" borderId="58" xfId="0" applyFont="1" applyFill="1" applyBorder="1" applyAlignment="1">
      <alignment horizontal="center" vertical="center"/>
    </xf>
    <xf numFmtId="0" fontId="77" fillId="0" borderId="58" xfId="0" applyNumberFormat="1" applyFont="1" applyFill="1" applyBorder="1" applyAlignment="1">
      <alignment horizontal="center" vertical="center" wrapText="1" shrinkToFit="1"/>
    </xf>
    <xf numFmtId="0" fontId="77" fillId="0" borderId="23" xfId="0" applyNumberFormat="1" applyFont="1" applyFill="1" applyBorder="1" applyAlignment="1">
      <alignment horizontal="center" vertical="center" shrinkToFit="1"/>
    </xf>
    <xf numFmtId="0" fontId="77" fillId="0" borderId="21" xfId="0" applyNumberFormat="1" applyFont="1" applyFill="1" applyBorder="1" applyAlignment="1">
      <alignment horizontal="center" vertical="center" shrinkToFit="1"/>
    </xf>
    <xf numFmtId="0" fontId="77" fillId="0" borderId="51" xfId="0" applyNumberFormat="1" applyFont="1" applyFill="1" applyBorder="1" applyAlignment="1">
      <alignment horizontal="center" vertical="center" shrinkToFit="1"/>
    </xf>
    <xf numFmtId="0" fontId="77" fillId="0" borderId="21" xfId="0" applyFont="1" applyFill="1" applyBorder="1" applyAlignment="1">
      <alignment horizontal="center" vertical="center"/>
    </xf>
    <xf numFmtId="0" fontId="77" fillId="0" borderId="51" xfId="0" applyFont="1" applyFill="1" applyBorder="1" applyAlignment="1">
      <alignment horizontal="center" vertical="center"/>
    </xf>
    <xf numFmtId="0" fontId="78" fillId="0" borderId="66" xfId="0" applyNumberFormat="1" applyFont="1" applyFill="1" applyBorder="1" applyAlignment="1">
      <alignment horizontal="center" vertical="center" wrapText="1" shrinkToFit="1"/>
    </xf>
    <xf numFmtId="0" fontId="78" fillId="0" borderId="50" xfId="0" applyNumberFormat="1" applyFont="1" applyFill="1" applyBorder="1" applyAlignment="1">
      <alignment horizontal="center" vertical="center" wrapText="1" shrinkToFit="1"/>
    </xf>
    <xf numFmtId="0" fontId="78" fillId="0" borderId="49" xfId="0" applyNumberFormat="1" applyFont="1" applyFill="1" applyBorder="1" applyAlignment="1">
      <alignment horizontal="center" vertical="center" wrapText="1" shrinkToFit="1"/>
    </xf>
    <xf numFmtId="0" fontId="78" fillId="0" borderId="44" xfId="0" applyNumberFormat="1" applyFont="1" applyFill="1" applyBorder="1" applyAlignment="1">
      <alignment horizontal="center" vertical="center" wrapText="1" shrinkToFit="1"/>
    </xf>
    <xf numFmtId="0" fontId="78" fillId="0" borderId="45" xfId="0" applyNumberFormat="1" applyFont="1" applyFill="1" applyBorder="1" applyAlignment="1">
      <alignment horizontal="center" vertical="center" wrapText="1" shrinkToFit="1"/>
    </xf>
    <xf numFmtId="0" fontId="78" fillId="0" borderId="75" xfId="0" applyNumberFormat="1" applyFont="1" applyFill="1" applyBorder="1" applyAlignment="1">
      <alignment horizontal="center" vertical="center" wrapText="1" shrinkToFit="1"/>
    </xf>
    <xf numFmtId="0" fontId="78" fillId="0" borderId="74" xfId="0" applyNumberFormat="1" applyFont="1" applyFill="1" applyBorder="1" applyAlignment="1">
      <alignment horizontal="center" vertical="center" shrinkToFit="1"/>
    </xf>
    <xf numFmtId="0" fontId="78" fillId="0" borderId="44" xfId="0" applyNumberFormat="1" applyFont="1" applyFill="1" applyBorder="1" applyAlignment="1">
      <alignment horizontal="center" vertical="center" shrinkToFit="1"/>
    </xf>
    <xf numFmtId="0" fontId="78" fillId="0" borderId="45" xfId="0" applyNumberFormat="1" applyFont="1" applyFill="1" applyBorder="1" applyAlignment="1">
      <alignment horizontal="center" vertical="center" shrinkToFit="1"/>
    </xf>
    <xf numFmtId="0" fontId="78" fillId="0" borderId="49" xfId="0" applyNumberFormat="1" applyFont="1" applyFill="1" applyBorder="1" applyAlignment="1">
      <alignment horizontal="center" vertical="center" shrinkToFit="1"/>
    </xf>
    <xf numFmtId="0" fontId="39" fillId="0" borderId="49" xfId="0" applyNumberFormat="1" applyFont="1" applyFill="1" applyBorder="1" applyAlignment="1">
      <alignment horizontal="center" vertical="center" shrinkToFit="1"/>
    </xf>
    <xf numFmtId="0" fontId="39" fillId="0" borderId="50" xfId="0" applyNumberFormat="1" applyFont="1" applyFill="1" applyBorder="1" applyAlignment="1">
      <alignment horizontal="center" vertical="center" shrinkToFit="1"/>
    </xf>
    <xf numFmtId="0" fontId="75" fillId="0" borderId="11" xfId="0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center" vertical="center" wrapText="1" shrinkToFit="1"/>
    </xf>
    <xf numFmtId="0" fontId="77" fillId="0" borderId="23" xfId="0" applyNumberFormat="1" applyFont="1" applyFill="1" applyBorder="1" applyAlignment="1">
      <alignment horizontal="center" vertical="center" wrapText="1" shrinkToFit="1"/>
    </xf>
    <xf numFmtId="0" fontId="77" fillId="0" borderId="21" xfId="0" applyNumberFormat="1" applyFont="1" applyFill="1" applyBorder="1" applyAlignment="1">
      <alignment horizontal="center" vertical="center" wrapText="1" shrinkToFit="1"/>
    </xf>
    <xf numFmtId="0" fontId="79" fillId="0" borderId="33" xfId="0" applyFont="1" applyFill="1" applyBorder="1"/>
    <xf numFmtId="0" fontId="78" fillId="0" borderId="47" xfId="0" applyNumberFormat="1" applyFont="1" applyFill="1" applyBorder="1" applyAlignment="1">
      <alignment horizontal="center" vertical="center" wrapText="1" shrinkToFit="1"/>
    </xf>
    <xf numFmtId="0" fontId="78" fillId="0" borderId="34" xfId="0" applyNumberFormat="1" applyFont="1" applyFill="1" applyBorder="1" applyAlignment="1">
      <alignment horizontal="center" vertical="center" wrapText="1" shrinkToFit="1"/>
    </xf>
    <xf numFmtId="0" fontId="78" fillId="0" borderId="37" xfId="0" applyNumberFormat="1" applyFont="1" applyFill="1" applyBorder="1" applyAlignment="1">
      <alignment horizontal="center" vertical="center" wrapText="1" shrinkToFit="1"/>
    </xf>
    <xf numFmtId="0" fontId="78" fillId="0" borderId="18" xfId="0" applyNumberFormat="1" applyFont="1" applyFill="1" applyBorder="1" applyAlignment="1">
      <alignment horizontal="center" vertical="center" shrinkToFit="1"/>
    </xf>
    <xf numFmtId="0" fontId="78" fillId="0" borderId="73" xfId="0" applyNumberFormat="1" applyFont="1" applyFill="1" applyBorder="1" applyAlignment="1">
      <alignment horizontal="center" vertical="center" shrinkToFit="1"/>
    </xf>
    <xf numFmtId="0" fontId="78" fillId="0" borderId="22" xfId="0" applyNumberFormat="1" applyFont="1" applyFill="1" applyBorder="1" applyAlignment="1">
      <alignment horizontal="center" vertical="center" shrinkToFit="1"/>
    </xf>
    <xf numFmtId="0" fontId="78" fillId="0" borderId="52" xfId="0" applyNumberFormat="1" applyFont="1" applyFill="1" applyBorder="1" applyAlignment="1">
      <alignment horizontal="center" vertical="center" shrinkToFit="1"/>
    </xf>
    <xf numFmtId="0" fontId="79" fillId="0" borderId="0" xfId="0" applyFont="1" applyFill="1" applyBorder="1"/>
    <xf numFmtId="0" fontId="79" fillId="0" borderId="0" xfId="0" applyFont="1" applyFill="1" applyBorder="1" applyAlignment="1">
      <alignment vertical="center"/>
    </xf>
    <xf numFmtId="0" fontId="70" fillId="0" borderId="25" xfId="0" applyNumberFormat="1" applyFont="1" applyFill="1" applyBorder="1" applyAlignment="1">
      <alignment horizontal="center" vertical="center" wrapText="1" shrinkToFit="1"/>
    </xf>
    <xf numFmtId="0" fontId="77" fillId="0" borderId="7" xfId="0" applyNumberFormat="1" applyFont="1" applyFill="1" applyBorder="1" applyAlignment="1">
      <alignment horizontal="center" vertical="center" wrapText="1" shrinkToFit="1"/>
    </xf>
    <xf numFmtId="0" fontId="77" fillId="0" borderId="30" xfId="0" applyNumberFormat="1" applyFont="1" applyFill="1" applyBorder="1" applyAlignment="1">
      <alignment horizontal="center" vertical="center" wrapText="1" shrinkToFit="1"/>
    </xf>
    <xf numFmtId="0" fontId="77" fillId="0" borderId="42" xfId="0" applyNumberFormat="1" applyFont="1" applyFill="1" applyBorder="1" applyAlignment="1">
      <alignment horizontal="center" vertical="center" shrinkToFit="1"/>
    </xf>
    <xf numFmtId="0" fontId="77" fillId="0" borderId="7" xfId="0" applyNumberFormat="1" applyFont="1" applyFill="1" applyBorder="1" applyAlignment="1">
      <alignment horizontal="center" vertical="center" shrinkToFit="1"/>
    </xf>
    <xf numFmtId="0" fontId="77" fillId="0" borderId="30" xfId="0" applyNumberFormat="1" applyFont="1" applyFill="1" applyBorder="1" applyAlignment="1">
      <alignment horizontal="center" vertical="center" shrinkToFit="1"/>
    </xf>
    <xf numFmtId="0" fontId="77" fillId="0" borderId="7" xfId="0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/>
    </xf>
    <xf numFmtId="0" fontId="78" fillId="0" borderId="25" xfId="0" applyNumberFormat="1" applyFont="1" applyFill="1" applyBorder="1" applyAlignment="1">
      <alignment horizontal="center" vertical="center" wrapText="1" shrinkToFit="1"/>
    </xf>
    <xf numFmtId="0" fontId="78" fillId="0" borderId="16" xfId="0" applyNumberFormat="1" applyFont="1" applyFill="1" applyBorder="1" applyAlignment="1">
      <alignment horizontal="center" vertical="center" wrapText="1" shrinkToFit="1"/>
    </xf>
    <xf numFmtId="0" fontId="78" fillId="0" borderId="31" xfId="0" applyNumberFormat="1" applyFont="1" applyFill="1" applyBorder="1" applyAlignment="1">
      <alignment horizontal="center" vertical="center" wrapText="1" shrinkToFit="1"/>
    </xf>
    <xf numFmtId="0" fontId="78" fillId="0" borderId="15" xfId="0" applyNumberFormat="1" applyFont="1" applyFill="1" applyBorder="1" applyAlignment="1">
      <alignment horizontal="center" vertical="center" shrinkToFit="1"/>
    </xf>
    <xf numFmtId="0" fontId="78" fillId="0" borderId="16" xfId="0" applyNumberFormat="1" applyFont="1" applyFill="1" applyBorder="1" applyAlignment="1">
      <alignment horizontal="center" vertical="center" shrinkToFit="1"/>
    </xf>
    <xf numFmtId="0" fontId="78" fillId="0" borderId="17" xfId="0" applyNumberFormat="1" applyFont="1" applyFill="1" applyBorder="1" applyAlignment="1">
      <alignment horizontal="center" vertical="center" shrinkToFit="1"/>
    </xf>
    <xf numFmtId="0" fontId="78" fillId="0" borderId="25" xfId="0" applyNumberFormat="1" applyFont="1" applyFill="1" applyBorder="1" applyAlignment="1">
      <alignment horizontal="center" vertical="center" shrinkToFit="1"/>
    </xf>
    <xf numFmtId="0" fontId="78" fillId="0" borderId="25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0" fontId="78" fillId="0" borderId="43" xfId="0" applyNumberFormat="1" applyFont="1" applyFill="1" applyBorder="1" applyAlignment="1">
      <alignment horizontal="center" vertical="center" wrapText="1" shrinkToFit="1"/>
    </xf>
    <xf numFmtId="0" fontId="50" fillId="0" borderId="9" xfId="0" applyNumberFormat="1" applyFont="1" applyFill="1" applyBorder="1" applyAlignment="1">
      <alignment horizontal="center" vertical="center" wrapText="1" shrinkToFit="1"/>
    </xf>
    <xf numFmtId="0" fontId="78" fillId="0" borderId="9" xfId="0" applyNumberFormat="1" applyFont="1" applyFill="1" applyBorder="1" applyAlignment="1">
      <alignment horizontal="center" vertical="center" wrapText="1" shrinkToFit="1"/>
    </xf>
    <xf numFmtId="0" fontId="78" fillId="0" borderId="10" xfId="0" applyNumberFormat="1" applyFont="1" applyFill="1" applyBorder="1" applyAlignment="1">
      <alignment horizontal="center" vertical="center" wrapText="1" shrinkToFit="1"/>
    </xf>
    <xf numFmtId="0" fontId="78" fillId="0" borderId="8" xfId="0" applyNumberFormat="1" applyFont="1" applyFill="1" applyBorder="1" applyAlignment="1">
      <alignment horizontal="center" vertical="center" shrinkToFit="1"/>
    </xf>
    <xf numFmtId="0" fontId="78" fillId="0" borderId="31" xfId="0" applyNumberFormat="1" applyFont="1" applyFill="1" applyBorder="1" applyAlignment="1">
      <alignment horizontal="center" vertical="center" shrinkToFit="1"/>
    </xf>
    <xf numFmtId="0" fontId="78" fillId="0" borderId="64" xfId="0" applyNumberFormat="1" applyFont="1" applyFill="1" applyBorder="1" applyAlignment="1">
      <alignment horizontal="center" vertical="center" shrinkToFit="1"/>
    </xf>
    <xf numFmtId="0" fontId="78" fillId="0" borderId="53" xfId="0" applyNumberFormat="1" applyFont="1" applyFill="1" applyBorder="1" applyAlignment="1">
      <alignment horizontal="center" vertical="center" shrinkToFit="1"/>
    </xf>
    <xf numFmtId="0" fontId="69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top"/>
    </xf>
    <xf numFmtId="0" fontId="69" fillId="0" borderId="33" xfId="0" applyFont="1" applyFill="1" applyBorder="1" applyAlignment="1">
      <alignment horizontal="center" vertical="top"/>
    </xf>
    <xf numFmtId="0" fontId="78" fillId="0" borderId="27" xfId="0" applyNumberFormat="1" applyFont="1" applyFill="1" applyBorder="1" applyAlignment="1">
      <alignment horizontal="center" vertical="center"/>
    </xf>
    <xf numFmtId="0" fontId="78" fillId="0" borderId="20" xfId="0" applyNumberFormat="1" applyFont="1" applyFill="1" applyBorder="1" applyAlignment="1">
      <alignment horizontal="center" vertical="center"/>
    </xf>
    <xf numFmtId="0" fontId="78" fillId="0" borderId="48" xfId="0" applyNumberFormat="1" applyFont="1" applyFill="1" applyBorder="1" applyAlignment="1">
      <alignment horizontal="center" vertical="center"/>
    </xf>
    <xf numFmtId="0" fontId="78" fillId="0" borderId="29" xfId="0" applyNumberFormat="1" applyFont="1" applyFill="1" applyBorder="1" applyAlignment="1">
      <alignment horizontal="center" vertical="center"/>
    </xf>
    <xf numFmtId="0" fontId="78" fillId="0" borderId="6" xfId="0" applyNumberFormat="1" applyFont="1" applyFill="1" applyBorder="1" applyAlignment="1">
      <alignment horizontal="center" vertical="center"/>
    </xf>
    <xf numFmtId="0" fontId="78" fillId="0" borderId="28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left" vertical="center"/>
    </xf>
    <xf numFmtId="0" fontId="78" fillId="0" borderId="23" xfId="0" applyNumberFormat="1" applyFont="1" applyFill="1" applyBorder="1" applyAlignment="1">
      <alignment horizontal="center" vertical="center"/>
    </xf>
    <xf numFmtId="0" fontId="78" fillId="0" borderId="21" xfId="0" applyNumberFormat="1" applyFont="1" applyFill="1" applyBorder="1" applyAlignment="1">
      <alignment horizontal="center" vertical="center"/>
    </xf>
    <xf numFmtId="0" fontId="78" fillId="0" borderId="51" xfId="0" applyNumberFormat="1" applyFont="1" applyFill="1" applyBorder="1" applyAlignment="1">
      <alignment horizontal="center" vertical="center"/>
    </xf>
    <xf numFmtId="0" fontId="72" fillId="0" borderId="0" xfId="0" applyNumberFormat="1" applyFont="1" applyFill="1" applyBorder="1"/>
    <xf numFmtId="49" fontId="72" fillId="0" borderId="0" xfId="0" applyNumberFormat="1" applyFont="1" applyFill="1" applyBorder="1"/>
    <xf numFmtId="49" fontId="72" fillId="0" borderId="0" xfId="0" applyNumberFormat="1" applyFont="1" applyFill="1" applyBorder="1" applyAlignment="1">
      <alignment horizontal="center" vertical="justify" wrapText="1"/>
    </xf>
    <xf numFmtId="49" fontId="65" fillId="0" borderId="0" xfId="0" applyNumberFormat="1" applyFont="1" applyFill="1" applyBorder="1" applyAlignment="1">
      <alignment horizontal="left"/>
    </xf>
    <xf numFmtId="49" fontId="72" fillId="0" borderId="0" xfId="0" applyNumberFormat="1" applyFont="1" applyFill="1" applyBorder="1" applyAlignment="1">
      <alignment horizontal="left"/>
    </xf>
    <xf numFmtId="0" fontId="81" fillId="0" borderId="0" xfId="0" applyFont="1" applyFill="1" applyBorder="1"/>
    <xf numFmtId="0" fontId="53" fillId="0" borderId="0" xfId="0" applyFont="1" applyFill="1" applyBorder="1" applyAlignment="1">
      <alignment horizontal="center" vertical="center"/>
    </xf>
    <xf numFmtId="0" fontId="75" fillId="0" borderId="0" xfId="0" applyFont="1" applyFill="1" applyBorder="1"/>
    <xf numFmtId="49" fontId="75" fillId="0" borderId="0" xfId="0" applyNumberFormat="1" applyFont="1" applyFill="1" applyBorder="1" applyAlignment="1">
      <alignment horizontal="center" vertical="justify" wrapText="1"/>
    </xf>
    <xf numFmtId="0" fontId="75" fillId="0" borderId="0" xfId="0" applyFont="1" applyFill="1" applyBorder="1" applyAlignment="1">
      <alignment vertical="justify"/>
    </xf>
    <xf numFmtId="0" fontId="75" fillId="0" borderId="0" xfId="0" applyFont="1" applyFill="1" applyAlignment="1"/>
    <xf numFmtId="49" fontId="82" fillId="0" borderId="0" xfId="0" applyNumberFormat="1" applyFont="1" applyFill="1" applyBorder="1" applyAlignment="1">
      <alignment horizontal="left" vertical="justify"/>
    </xf>
    <xf numFmtId="0" fontId="39" fillId="0" borderId="0" xfId="0" applyFont="1" applyFill="1" applyBorder="1"/>
    <xf numFmtId="0" fontId="75" fillId="0" borderId="0" xfId="0" applyFont="1" applyFill="1" applyBorder="1" applyAlignment="1"/>
    <xf numFmtId="0" fontId="75" fillId="0" borderId="0" xfId="0" applyFont="1" applyFill="1" applyAlignment="1">
      <alignment horizontal="center"/>
    </xf>
    <xf numFmtId="0" fontId="39" fillId="0" borderId="0" xfId="0" applyFont="1" applyFill="1" applyBorder="1" applyAlignment="1" applyProtection="1"/>
    <xf numFmtId="0" fontId="76" fillId="0" borderId="0" xfId="0" applyFont="1" applyFill="1" applyAlignment="1" applyProtection="1"/>
    <xf numFmtId="49" fontId="39" fillId="0" borderId="1" xfId="0" applyNumberFormat="1" applyFont="1" applyFill="1" applyBorder="1" applyAlignment="1" applyProtection="1">
      <alignment horizontal="left" vertical="justify"/>
    </xf>
    <xf numFmtId="49" fontId="39" fillId="0" borderId="1" xfId="0" applyNumberFormat="1" applyFont="1" applyFill="1" applyBorder="1" applyAlignment="1" applyProtection="1">
      <alignment horizontal="center" vertical="justify"/>
    </xf>
    <xf numFmtId="0" fontId="75" fillId="0" borderId="0" xfId="0" applyFont="1" applyFill="1" applyBorder="1" applyAlignment="1" applyProtection="1"/>
    <xf numFmtId="0" fontId="75" fillId="0" borderId="0" xfId="0" applyFont="1" applyFill="1" applyBorder="1" applyAlignment="1" applyProtection="1">
      <alignment horizontal="right"/>
    </xf>
    <xf numFmtId="49" fontId="75" fillId="0" borderId="0" xfId="0" applyNumberFormat="1" applyFont="1" applyFill="1" applyBorder="1" applyAlignment="1"/>
    <xf numFmtId="0" fontId="39" fillId="0" borderId="1" xfId="0" applyFont="1" applyFill="1" applyBorder="1" applyAlignment="1" applyProtection="1"/>
    <xf numFmtId="0" fontId="75" fillId="0" borderId="1" xfId="0" applyFont="1" applyFill="1" applyBorder="1"/>
    <xf numFmtId="0" fontId="76" fillId="0" borderId="1" xfId="0" applyFont="1" applyFill="1" applyBorder="1" applyAlignment="1"/>
    <xf numFmtId="0" fontId="74" fillId="0" borderId="0" xfId="0" applyFont="1" applyFill="1" applyBorder="1"/>
    <xf numFmtId="0" fontId="54" fillId="0" borderId="0" xfId="0" applyFont="1" applyFill="1" applyBorder="1" applyAlignment="1" applyProtection="1"/>
    <xf numFmtId="0" fontId="43" fillId="0" borderId="0" xfId="0" applyFont="1" applyFill="1" applyAlignment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49" fontId="53" fillId="0" borderId="0" xfId="0" applyNumberFormat="1" applyFont="1" applyFill="1" applyBorder="1" applyAlignment="1" applyProtection="1">
      <alignment horizontal="center" vertical="justify"/>
    </xf>
    <xf numFmtId="0" fontId="81" fillId="0" borderId="0" xfId="0" applyFont="1" applyFill="1" applyBorder="1" applyAlignment="1" applyProtection="1"/>
    <xf numFmtId="0" fontId="81" fillId="0" borderId="0" xfId="0" applyFont="1" applyFill="1" applyBorder="1" applyAlignment="1" applyProtection="1">
      <alignment horizontal="right"/>
    </xf>
    <xf numFmtId="0" fontId="83" fillId="0" borderId="0" xfId="0" applyFont="1" applyFill="1" applyBorder="1" applyAlignment="1" applyProtection="1"/>
    <xf numFmtId="49" fontId="72" fillId="0" borderId="0" xfId="0" applyNumberFormat="1" applyFont="1" applyFill="1" applyBorder="1" applyAlignment="1"/>
    <xf numFmtId="49" fontId="54" fillId="0" borderId="0" xfId="0" applyNumberFormat="1" applyFont="1" applyFill="1" applyBorder="1" applyAlignment="1" applyProtection="1">
      <alignment horizontal="left" vertical="justify"/>
    </xf>
    <xf numFmtId="49" fontId="53" fillId="0" borderId="0" xfId="0" applyNumberFormat="1" applyFont="1" applyFill="1" applyBorder="1" applyAlignment="1" applyProtection="1">
      <alignment horizontal="left" vertical="justify"/>
      <protection locked="0"/>
    </xf>
    <xf numFmtId="0" fontId="63" fillId="0" borderId="0" xfId="0" applyFont="1" applyFill="1" applyBorder="1" applyAlignment="1">
      <alignment vertical="top"/>
    </xf>
    <xf numFmtId="0" fontId="84" fillId="0" borderId="0" xfId="0" applyFont="1" applyFill="1" applyBorder="1" applyAlignment="1" applyProtection="1"/>
    <xf numFmtId="49" fontId="83" fillId="0" borderId="0" xfId="0" applyNumberFormat="1" applyFont="1" applyFill="1" applyBorder="1" applyAlignment="1" applyProtection="1">
      <alignment horizontal="center" vertical="justify"/>
    </xf>
    <xf numFmtId="49" fontId="74" fillId="0" borderId="0" xfId="0" applyNumberFormat="1" applyFont="1" applyFill="1" applyBorder="1" applyAlignment="1" applyProtection="1">
      <alignment horizontal="center" vertical="justify"/>
    </xf>
    <xf numFmtId="0" fontId="85" fillId="0" borderId="0" xfId="0" applyFont="1" applyFill="1" applyBorder="1"/>
    <xf numFmtId="0" fontId="46" fillId="0" borderId="0" xfId="0" applyFont="1" applyFill="1" applyBorder="1" applyAlignment="1" applyProtection="1"/>
    <xf numFmtId="0" fontId="46" fillId="0" borderId="0" xfId="0" applyFont="1" applyFill="1" applyBorder="1" applyAlignment="1" applyProtection="1">
      <alignment horizontal="right"/>
    </xf>
    <xf numFmtId="0" fontId="72" fillId="0" borderId="0" xfId="0" applyFont="1" applyFill="1" applyAlignment="1"/>
    <xf numFmtId="0" fontId="72" fillId="0" borderId="0" xfId="0" applyFont="1" applyFill="1" applyBorder="1" applyAlignment="1"/>
    <xf numFmtId="0" fontId="65" fillId="0" borderId="0" xfId="0" applyFont="1" applyFill="1" applyBorder="1" applyAlignment="1" applyProtection="1"/>
    <xf numFmtId="49" fontId="74" fillId="0" borderId="0" xfId="0" applyNumberFormat="1" applyFont="1" applyFill="1" applyBorder="1" applyAlignment="1" applyProtection="1">
      <alignment horizontal="left" vertical="justify"/>
    </xf>
    <xf numFmtId="0" fontId="53" fillId="0" borderId="0" xfId="0" applyFont="1" applyFill="1" applyBorder="1" applyAlignment="1" applyProtection="1">
      <alignment horizontal="left" vertical="top"/>
    </xf>
    <xf numFmtId="0" fontId="53" fillId="0" borderId="0" xfId="0" applyFont="1" applyFill="1" applyBorder="1" applyAlignment="1" applyProtection="1">
      <alignment vertical="top"/>
    </xf>
    <xf numFmtId="0" fontId="53" fillId="0" borderId="0" xfId="0" applyFont="1" applyFill="1" applyAlignment="1">
      <alignment vertical="top"/>
    </xf>
    <xf numFmtId="49" fontId="53" fillId="0" borderId="0" xfId="0" applyNumberFormat="1" applyFont="1" applyFill="1" applyBorder="1" applyAlignment="1" applyProtection="1">
      <alignment horizontal="left" vertical="top" wrapText="1"/>
    </xf>
    <xf numFmtId="0" fontId="53" fillId="0" borderId="0" xfId="0" applyFont="1" applyFill="1" applyBorder="1" applyAlignment="1" applyProtection="1">
      <alignment horizontal="center" vertical="top"/>
    </xf>
    <xf numFmtId="0" fontId="7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72" fillId="0" borderId="0" xfId="0" applyFont="1" applyFill="1" applyBorder="1" applyAlignment="1">
      <alignment horizontal="left" vertical="top" wrapText="1"/>
    </xf>
    <xf numFmtId="0" fontId="72" fillId="0" borderId="0" xfId="0" applyNumberFormat="1" applyFont="1" applyFill="1" applyBorder="1" applyAlignment="1">
      <alignment vertical="top"/>
    </xf>
    <xf numFmtId="0" fontId="72" fillId="0" borderId="0" xfId="0" applyNumberFormat="1" applyFont="1" applyFill="1" applyBorder="1" applyAlignment="1"/>
    <xf numFmtId="0" fontId="46" fillId="0" borderId="0" xfId="0" applyFont="1" applyFill="1" applyBorder="1" applyAlignment="1"/>
    <xf numFmtId="0" fontId="72" fillId="0" borderId="0" xfId="0" applyFont="1" applyFill="1"/>
    <xf numFmtId="0" fontId="72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vertical="top" wrapText="1"/>
    </xf>
    <xf numFmtId="0" fontId="75" fillId="0" borderId="80" xfId="0" applyFont="1" applyFill="1" applyBorder="1" applyAlignment="1">
      <alignment horizontal="center" vertical="center"/>
    </xf>
    <xf numFmtId="0" fontId="75" fillId="0" borderId="30" xfId="0" applyNumberFormat="1" applyFont="1" applyFill="1" applyBorder="1" applyAlignment="1">
      <alignment horizontal="left" vertical="center" wrapText="1" shrinkToFit="1"/>
    </xf>
    <xf numFmtId="0" fontId="39" fillId="0" borderId="42" xfId="0" applyNumberFormat="1" applyFont="1" applyFill="1" applyBorder="1" applyAlignment="1">
      <alignment horizontal="center" vertical="center" wrapText="1" shrinkToFit="1"/>
    </xf>
    <xf numFmtId="0" fontId="39" fillId="0" borderId="30" xfId="0" applyNumberFormat="1" applyFont="1" applyFill="1" applyBorder="1" applyAlignment="1">
      <alignment horizontal="center" vertical="center" wrapText="1" shrinkToFit="1"/>
    </xf>
    <xf numFmtId="0" fontId="78" fillId="0" borderId="65" xfId="0" applyNumberFormat="1" applyFont="1" applyFill="1" applyBorder="1" applyAlignment="1">
      <alignment horizontal="center" vertical="center" wrapText="1" shrinkToFit="1"/>
    </xf>
    <xf numFmtId="0" fontId="78" fillId="0" borderId="17" xfId="0" applyNumberFormat="1" applyFont="1" applyFill="1" applyBorder="1" applyAlignment="1">
      <alignment horizontal="center" vertical="center" wrapText="1" shrinkToFit="1"/>
    </xf>
    <xf numFmtId="0" fontId="78" fillId="0" borderId="64" xfId="0" applyNumberFormat="1" applyFont="1" applyFill="1" applyBorder="1" applyAlignment="1">
      <alignment horizontal="center" vertical="center" wrapText="1" shrinkToFit="1"/>
    </xf>
    <xf numFmtId="0" fontId="75" fillId="0" borderId="8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39" fillId="0" borderId="74" xfId="0" applyNumberFormat="1" applyFont="1" applyFill="1" applyBorder="1" applyAlignment="1">
      <alignment horizontal="center" vertical="center" shrinkToFit="1"/>
    </xf>
    <xf numFmtId="0" fontId="77" fillId="0" borderId="69" xfId="0" applyNumberFormat="1" applyFont="1" applyFill="1" applyBorder="1" applyAlignment="1">
      <alignment horizontal="center" vertical="center" wrapText="1" shrinkToFit="1"/>
    </xf>
    <xf numFmtId="0" fontId="78" fillId="0" borderId="49" xfId="0" applyFont="1" applyFill="1" applyBorder="1" applyAlignment="1">
      <alignment horizontal="center" vertical="center"/>
    </xf>
    <xf numFmtId="0" fontId="78" fillId="0" borderId="44" xfId="0" applyFont="1" applyFill="1" applyBorder="1" applyAlignment="1">
      <alignment horizontal="center" vertical="center"/>
    </xf>
    <xf numFmtId="0" fontId="78" fillId="0" borderId="50" xfId="0" applyFont="1" applyFill="1" applyBorder="1" applyAlignment="1">
      <alignment horizontal="center" vertical="center"/>
    </xf>
    <xf numFmtId="0" fontId="50" fillId="0" borderId="49" xfId="0" applyNumberFormat="1" applyFont="1" applyFill="1" applyBorder="1" applyAlignment="1">
      <alignment horizontal="center" vertical="center" wrapText="1" shrinkToFit="1"/>
    </xf>
    <xf numFmtId="0" fontId="50" fillId="0" borderId="44" xfId="0" applyNumberFormat="1" applyFont="1" applyFill="1" applyBorder="1" applyAlignment="1">
      <alignment horizontal="center" vertical="center" wrapText="1" shrinkToFit="1"/>
    </xf>
    <xf numFmtId="0" fontId="50" fillId="0" borderId="45" xfId="0" applyNumberFormat="1" applyFont="1" applyFill="1" applyBorder="1" applyAlignment="1">
      <alignment horizontal="center" vertical="center" wrapText="1" shrinkToFit="1"/>
    </xf>
    <xf numFmtId="0" fontId="50" fillId="0" borderId="50" xfId="0" applyNumberFormat="1" applyFont="1" applyFill="1" applyBorder="1" applyAlignment="1">
      <alignment horizontal="center" vertical="center" wrapText="1" shrinkToFit="1"/>
    </xf>
    <xf numFmtId="0" fontId="50" fillId="0" borderId="75" xfId="0" applyNumberFormat="1" applyFont="1" applyFill="1" applyBorder="1" applyAlignment="1">
      <alignment horizontal="center" vertical="center" wrapText="1" shrinkToFit="1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2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 shrinkToFit="1"/>
    </xf>
    <xf numFmtId="0" fontId="50" fillId="0" borderId="26" xfId="0" applyNumberFormat="1" applyFont="1" applyFill="1" applyBorder="1" applyAlignment="1">
      <alignment horizontal="center" vertical="center" wrapText="1" shrinkToFit="1"/>
    </xf>
    <xf numFmtId="0" fontId="50" fillId="0" borderId="40" xfId="0" applyNumberFormat="1" applyFont="1" applyFill="1" applyBorder="1" applyAlignment="1">
      <alignment horizontal="center" vertical="center" wrapText="1" shrinkToFit="1"/>
    </xf>
    <xf numFmtId="0" fontId="50" fillId="0" borderId="9" xfId="0" applyNumberFormat="1" applyFont="1" applyFill="1" applyBorder="1" applyAlignment="1">
      <alignment horizontal="center" vertical="center" shrinkToFit="1"/>
    </xf>
    <xf numFmtId="0" fontId="50" fillId="0" borderId="25" xfId="0" applyNumberFormat="1" applyFont="1" applyFill="1" applyBorder="1" applyAlignment="1">
      <alignment horizontal="center" vertical="center" shrinkToFit="1"/>
    </xf>
    <xf numFmtId="0" fontId="50" fillId="0" borderId="16" xfId="0" applyNumberFormat="1" applyFont="1" applyFill="1" applyBorder="1" applyAlignment="1">
      <alignment horizontal="center" vertical="center" shrinkToFit="1"/>
    </xf>
    <xf numFmtId="0" fontId="50" fillId="0" borderId="17" xfId="0" applyNumberFormat="1" applyFont="1" applyFill="1" applyBorder="1" applyAlignment="1">
      <alignment horizontal="center" vertical="center" shrinkToFit="1"/>
    </xf>
    <xf numFmtId="0" fontId="50" fillId="0" borderId="31" xfId="0" applyNumberFormat="1" applyFont="1" applyFill="1" applyBorder="1" applyAlignment="1">
      <alignment horizontal="center" vertical="center" shrinkToFit="1"/>
    </xf>
    <xf numFmtId="0" fontId="50" fillId="0" borderId="64" xfId="0" applyNumberFormat="1" applyFont="1" applyFill="1" applyBorder="1" applyAlignment="1">
      <alignment horizontal="center" vertical="center" shrinkToFit="1"/>
    </xf>
    <xf numFmtId="0" fontId="50" fillId="0" borderId="53" xfId="0" applyNumberFormat="1" applyFont="1" applyFill="1" applyBorder="1" applyAlignment="1">
      <alignment horizontal="center" vertical="center" shrinkToFit="1"/>
    </xf>
    <xf numFmtId="0" fontId="50" fillId="0" borderId="22" xfId="0" applyNumberFormat="1" applyFont="1" applyFill="1" applyBorder="1" applyAlignment="1">
      <alignment horizontal="center" vertical="center" shrinkToFit="1"/>
    </xf>
    <xf numFmtId="0" fontId="50" fillId="0" borderId="27" xfId="0" applyNumberFormat="1" applyFont="1" applyFill="1" applyBorder="1" applyAlignment="1">
      <alignment horizontal="center" vertical="center"/>
    </xf>
    <xf numFmtId="0" fontId="50" fillId="0" borderId="20" xfId="0" applyNumberFormat="1" applyFont="1" applyFill="1" applyBorder="1" applyAlignment="1">
      <alignment horizontal="center" vertical="center"/>
    </xf>
    <xf numFmtId="0" fontId="50" fillId="0" borderId="48" xfId="0" applyNumberFormat="1" applyFont="1" applyFill="1" applyBorder="1" applyAlignment="1">
      <alignment horizontal="center" vertical="center"/>
    </xf>
    <xf numFmtId="0" fontId="50" fillId="0" borderId="29" xfId="0" applyNumberFormat="1" applyFont="1" applyFill="1" applyBorder="1" applyAlignment="1">
      <alignment horizontal="center" vertical="center"/>
    </xf>
    <xf numFmtId="0" fontId="50" fillId="0" borderId="6" xfId="0" applyNumberFormat="1" applyFont="1" applyFill="1" applyBorder="1" applyAlignment="1">
      <alignment horizontal="center" vertical="center"/>
    </xf>
    <xf numFmtId="0" fontId="50" fillId="0" borderId="28" xfId="0" applyNumberFormat="1" applyFont="1" applyFill="1" applyBorder="1" applyAlignment="1">
      <alignment horizontal="center" vertical="center"/>
    </xf>
    <xf numFmtId="0" fontId="50" fillId="0" borderId="23" xfId="0" applyNumberFormat="1" applyFont="1" applyFill="1" applyBorder="1" applyAlignment="1">
      <alignment horizontal="center" vertical="center"/>
    </xf>
    <xf numFmtId="0" fontId="50" fillId="0" borderId="21" xfId="0" applyNumberFormat="1" applyFont="1" applyFill="1" applyBorder="1" applyAlignment="1">
      <alignment horizontal="center" vertical="center"/>
    </xf>
    <xf numFmtId="0" fontId="50" fillId="0" borderId="51" xfId="0" applyNumberFormat="1" applyFont="1" applyFill="1" applyBorder="1" applyAlignment="1">
      <alignment horizontal="center" vertical="center"/>
    </xf>
    <xf numFmtId="0" fontId="39" fillId="0" borderId="64" xfId="0" applyNumberFormat="1" applyFont="1" applyFill="1" applyBorder="1" applyAlignment="1">
      <alignment horizontal="center" vertical="center" shrinkToFit="1"/>
    </xf>
    <xf numFmtId="0" fontId="39" fillId="0" borderId="62" xfId="0" applyNumberFormat="1" applyFont="1" applyFill="1" applyBorder="1" applyAlignment="1">
      <alignment horizontal="center" vertical="center" shrinkToFit="1"/>
    </xf>
    <xf numFmtId="0" fontId="75" fillId="0" borderId="64" xfId="1" applyFont="1" applyFill="1" applyBorder="1" applyAlignment="1">
      <alignment horizontal="center" vertical="center"/>
    </xf>
    <xf numFmtId="0" fontId="75" fillId="0" borderId="11" xfId="1" applyFont="1" applyFill="1" applyBorder="1" applyAlignment="1">
      <alignment horizontal="center" vertical="center"/>
    </xf>
    <xf numFmtId="0" fontId="75" fillId="0" borderId="6" xfId="1" applyFont="1" applyFill="1" applyBorder="1" applyAlignment="1">
      <alignment horizontal="center" vertical="center"/>
    </xf>
    <xf numFmtId="0" fontId="75" fillId="0" borderId="12" xfId="1" applyFont="1" applyFill="1" applyBorder="1" applyAlignment="1">
      <alignment horizontal="center" vertical="center"/>
    </xf>
    <xf numFmtId="0" fontId="39" fillId="0" borderId="25" xfId="1" applyFont="1" applyFill="1" applyBorder="1" applyAlignment="1">
      <alignment horizontal="center" vertical="center" wrapText="1"/>
    </xf>
    <xf numFmtId="0" fontId="39" fillId="0" borderId="31" xfId="1" applyNumberFormat="1" applyFont="1" applyFill="1" applyBorder="1" applyAlignment="1">
      <alignment horizontal="center" vertical="center" wrapText="1"/>
    </xf>
    <xf numFmtId="0" fontId="75" fillId="0" borderId="25" xfId="1" applyNumberFormat="1" applyFont="1" applyFill="1" applyBorder="1" applyAlignment="1">
      <alignment horizontal="center" vertical="center" wrapText="1"/>
    </xf>
    <xf numFmtId="0" fontId="75" fillId="0" borderId="16" xfId="1" applyNumberFormat="1" applyFont="1" applyFill="1" applyBorder="1" applyAlignment="1">
      <alignment horizontal="center" vertical="center" wrapText="1"/>
    </xf>
    <xf numFmtId="0" fontId="39" fillId="0" borderId="16" xfId="1" applyNumberFormat="1" applyFont="1" applyFill="1" applyBorder="1" applyAlignment="1">
      <alignment horizontal="center" vertical="center" wrapText="1"/>
    </xf>
    <xf numFmtId="0" fontId="75" fillId="0" borderId="31" xfId="1" applyNumberFormat="1" applyFont="1" applyFill="1" applyBorder="1" applyAlignment="1">
      <alignment horizontal="center" vertical="center" wrapText="1"/>
    </xf>
    <xf numFmtId="0" fontId="75" fillId="0" borderId="64" xfId="1" applyNumberFormat="1" applyFont="1" applyFill="1" applyBorder="1" applyAlignment="1">
      <alignment horizontal="center" vertical="center" wrapText="1"/>
    </xf>
    <xf numFmtId="0" fontId="75" fillId="0" borderId="16" xfId="1" applyNumberFormat="1" applyFont="1" applyFill="1" applyBorder="1" applyAlignment="1">
      <alignment horizontal="center" vertical="center" shrinkToFit="1"/>
    </xf>
    <xf numFmtId="0" fontId="75" fillId="0" borderId="31" xfId="1" applyNumberFormat="1" applyFont="1" applyFill="1" applyBorder="1" applyAlignment="1">
      <alignment horizontal="center" vertical="center" shrinkToFit="1"/>
    </xf>
    <xf numFmtId="0" fontId="75" fillId="0" borderId="25" xfId="1" applyFont="1" applyFill="1" applyBorder="1" applyAlignment="1">
      <alignment horizontal="center" vertical="center" shrinkToFit="1"/>
    </xf>
    <xf numFmtId="0" fontId="75" fillId="0" borderId="16" xfId="1" applyFont="1" applyFill="1" applyBorder="1" applyAlignment="1">
      <alignment horizontal="center" vertical="center" shrinkToFit="1"/>
    </xf>
    <xf numFmtId="0" fontId="75" fillId="0" borderId="31" xfId="1" applyFont="1" applyFill="1" applyBorder="1" applyAlignment="1">
      <alignment horizontal="center" vertical="center" shrinkToFit="1"/>
    </xf>
    <xf numFmtId="0" fontId="39" fillId="0" borderId="9" xfId="1" applyNumberFormat="1" applyFont="1" applyFill="1" applyBorder="1" applyAlignment="1">
      <alignment horizontal="center" vertical="center" wrapText="1"/>
    </xf>
    <xf numFmtId="0" fontId="39" fillId="0" borderId="25" xfId="1" applyNumberFormat="1" applyFont="1" applyFill="1" applyBorder="1" applyAlignment="1">
      <alignment horizontal="center" vertical="center" wrapText="1"/>
    </xf>
    <xf numFmtId="0" fontId="75" fillId="0" borderId="56" xfId="1" applyFont="1" applyFill="1" applyBorder="1" applyAlignment="1">
      <alignment horizontal="center" vertical="center"/>
    </xf>
    <xf numFmtId="0" fontId="75" fillId="0" borderId="77" xfId="1" applyFont="1" applyFill="1" applyBorder="1" applyAlignment="1">
      <alignment horizontal="center" vertical="center"/>
    </xf>
    <xf numFmtId="0" fontId="75" fillId="0" borderId="20" xfId="1" applyFont="1" applyFill="1" applyBorder="1" applyAlignment="1">
      <alignment horizontal="center" vertical="center"/>
    </xf>
    <xf numFmtId="0" fontId="75" fillId="0" borderId="78" xfId="1" applyFont="1" applyFill="1" applyBorder="1" applyAlignment="1">
      <alignment horizontal="center" vertical="center"/>
    </xf>
    <xf numFmtId="0" fontId="39" fillId="0" borderId="27" xfId="1" applyFont="1" applyFill="1" applyBorder="1" applyAlignment="1">
      <alignment horizontal="center" vertical="center" wrapText="1"/>
    </xf>
    <xf numFmtId="0" fontId="75" fillId="0" borderId="27" xfId="1" applyNumberFormat="1" applyFont="1" applyFill="1" applyBorder="1" applyAlignment="1">
      <alignment horizontal="center" vertical="center" wrapText="1"/>
    </xf>
    <xf numFmtId="0" fontId="75" fillId="0" borderId="20" xfId="1" applyNumberFormat="1" applyFont="1" applyFill="1" applyBorder="1" applyAlignment="1">
      <alignment horizontal="center" vertical="center" wrapText="1"/>
    </xf>
    <xf numFmtId="0" fontId="75" fillId="0" borderId="48" xfId="1" applyNumberFormat="1" applyFont="1" applyFill="1" applyBorder="1" applyAlignment="1">
      <alignment horizontal="center" vertical="center" wrapText="1"/>
    </xf>
    <xf numFmtId="0" fontId="75" fillId="0" borderId="48" xfId="1" applyNumberFormat="1" applyFont="1" applyFill="1" applyBorder="1" applyAlignment="1">
      <alignment horizontal="center" vertical="center" shrinkToFit="1"/>
    </xf>
    <xf numFmtId="0" fontId="75" fillId="0" borderId="27" xfId="1" applyNumberFormat="1" applyFont="1" applyFill="1" applyBorder="1" applyAlignment="1">
      <alignment horizontal="center" vertical="center" shrinkToFit="1"/>
    </xf>
    <xf numFmtId="0" fontId="75" fillId="0" borderId="27" xfId="1" applyFont="1" applyFill="1" applyBorder="1" applyAlignment="1">
      <alignment horizontal="center" vertical="center" shrinkToFit="1"/>
    </xf>
    <xf numFmtId="0" fontId="75" fillId="0" borderId="20" xfId="1" applyFont="1" applyFill="1" applyBorder="1" applyAlignment="1">
      <alignment horizontal="center" vertical="center" shrinkToFit="1"/>
    </xf>
    <xf numFmtId="0" fontId="75" fillId="0" borderId="48" xfId="1" applyFont="1" applyFill="1" applyBorder="1" applyAlignment="1">
      <alignment horizontal="center" vertical="center" shrinkToFit="1"/>
    </xf>
    <xf numFmtId="0" fontId="75" fillId="0" borderId="29" xfId="1" applyNumberFormat="1" applyFont="1" applyFill="1" applyBorder="1" applyAlignment="1">
      <alignment horizontal="center" vertical="center" shrinkToFit="1"/>
    </xf>
    <xf numFmtId="0" fontId="75" fillId="0" borderId="57" xfId="1" applyFont="1" applyFill="1" applyBorder="1" applyAlignment="1">
      <alignment horizontal="center" vertical="center"/>
    </xf>
    <xf numFmtId="0" fontId="39" fillId="0" borderId="29" xfId="1" applyFont="1" applyFill="1" applyBorder="1" applyAlignment="1">
      <alignment horizontal="center" vertical="center" wrapText="1"/>
    </xf>
    <xf numFmtId="0" fontId="39" fillId="0" borderId="28" xfId="1" applyNumberFormat="1" applyFont="1" applyFill="1" applyBorder="1" applyAlignment="1">
      <alignment horizontal="center" vertical="center" wrapText="1"/>
    </xf>
    <xf numFmtId="0" fontId="75" fillId="0" borderId="29" xfId="1" applyNumberFormat="1" applyFont="1" applyFill="1" applyBorder="1" applyAlignment="1">
      <alignment horizontal="center" vertical="center" wrapText="1"/>
    </xf>
    <xf numFmtId="0" fontId="75" fillId="0" borderId="6" xfId="1" applyNumberFormat="1" applyFont="1" applyFill="1" applyBorder="1" applyAlignment="1">
      <alignment horizontal="center" vertical="center" wrapText="1"/>
    </xf>
    <xf numFmtId="0" fontId="75" fillId="0" borderId="28" xfId="1" applyNumberFormat="1" applyFont="1" applyFill="1" applyBorder="1" applyAlignment="1">
      <alignment horizontal="center" vertical="center" wrapText="1"/>
    </xf>
    <xf numFmtId="0" fontId="75" fillId="0" borderId="57" xfId="1" applyNumberFormat="1" applyFont="1" applyFill="1" applyBorder="1" applyAlignment="1">
      <alignment horizontal="center" vertical="center" wrapText="1"/>
    </xf>
    <xf numFmtId="0" fontId="75" fillId="0" borderId="28" xfId="1" applyNumberFormat="1" applyFont="1" applyFill="1" applyBorder="1" applyAlignment="1">
      <alignment horizontal="center" vertical="center" shrinkToFit="1"/>
    </xf>
    <xf numFmtId="0" fontId="75" fillId="0" borderId="6" xfId="1" applyFont="1" applyFill="1" applyBorder="1" applyAlignment="1">
      <alignment horizontal="center" vertical="center" shrinkToFit="1"/>
    </xf>
    <xf numFmtId="0" fontId="75" fillId="0" borderId="28" xfId="1" applyFont="1" applyFill="1" applyBorder="1" applyAlignment="1">
      <alignment horizontal="center" vertical="center" shrinkToFit="1"/>
    </xf>
    <xf numFmtId="0" fontId="75" fillId="0" borderId="58" xfId="1" applyFont="1" applyFill="1" applyBorder="1" applyAlignment="1">
      <alignment horizontal="center" vertical="center"/>
    </xf>
    <xf numFmtId="0" fontId="75" fillId="0" borderId="76" xfId="1" applyFont="1" applyFill="1" applyBorder="1" applyAlignment="1">
      <alignment horizontal="center" vertical="center"/>
    </xf>
    <xf numFmtId="0" fontId="75" fillId="0" borderId="21" xfId="1" applyFont="1" applyFill="1" applyBorder="1" applyAlignment="1">
      <alignment horizontal="center" vertical="center"/>
    </xf>
    <xf numFmtId="0" fontId="75" fillId="0" borderId="79" xfId="1" applyFont="1" applyFill="1" applyBorder="1" applyAlignment="1">
      <alignment horizontal="center" vertical="center"/>
    </xf>
    <xf numFmtId="0" fontId="39" fillId="0" borderId="23" xfId="1" applyFont="1" applyFill="1" applyBorder="1" applyAlignment="1">
      <alignment horizontal="center" vertical="center" wrapText="1"/>
    </xf>
    <xf numFmtId="0" fontId="39" fillId="0" borderId="51" xfId="1" applyNumberFormat="1" applyFont="1" applyFill="1" applyBorder="1" applyAlignment="1">
      <alignment horizontal="center" vertical="center" wrapText="1"/>
    </xf>
    <xf numFmtId="0" fontId="75" fillId="0" borderId="23" xfId="1" applyNumberFormat="1" applyFont="1" applyFill="1" applyBorder="1" applyAlignment="1">
      <alignment horizontal="center" vertical="center"/>
    </xf>
    <xf numFmtId="0" fontId="75" fillId="0" borderId="21" xfId="1" applyNumberFormat="1" applyFont="1" applyFill="1" applyBorder="1" applyAlignment="1">
      <alignment horizontal="center" vertical="center"/>
    </xf>
    <xf numFmtId="0" fontId="75" fillId="0" borderId="21" xfId="1" applyNumberFormat="1" applyFont="1" applyFill="1" applyBorder="1" applyAlignment="1">
      <alignment horizontal="center" vertical="center" wrapText="1"/>
    </xf>
    <xf numFmtId="0" fontId="75" fillId="0" borderId="58" xfId="1" applyNumberFormat="1" applyFont="1" applyFill="1" applyBorder="1" applyAlignment="1">
      <alignment horizontal="center" vertical="center"/>
    </xf>
    <xf numFmtId="0" fontId="75" fillId="0" borderId="23" xfId="1" applyNumberFormat="1" applyFont="1" applyFill="1" applyBorder="1" applyAlignment="1">
      <alignment horizontal="center" vertical="center" shrinkToFit="1"/>
    </xf>
    <xf numFmtId="0" fontId="75" fillId="0" borderId="21" xfId="1" applyNumberFormat="1" applyFont="1" applyFill="1" applyBorder="1" applyAlignment="1">
      <alignment horizontal="center" vertical="center" shrinkToFit="1"/>
    </xf>
    <xf numFmtId="0" fontId="75" fillId="0" borderId="51" xfId="1" applyNumberFormat="1" applyFont="1" applyFill="1" applyBorder="1" applyAlignment="1">
      <alignment horizontal="center" vertical="center" shrinkToFit="1"/>
    </xf>
    <xf numFmtId="0" fontId="75" fillId="0" borderId="23" xfId="1" applyFont="1" applyFill="1" applyBorder="1" applyAlignment="1">
      <alignment horizontal="center" vertical="center" shrinkToFit="1"/>
    </xf>
    <xf numFmtId="0" fontId="75" fillId="0" borderId="21" xfId="1" applyFont="1" applyFill="1" applyBorder="1" applyAlignment="1">
      <alignment horizontal="center" vertical="center" shrinkToFit="1"/>
    </xf>
    <xf numFmtId="0" fontId="75" fillId="0" borderId="51" xfId="1" applyFont="1" applyFill="1" applyBorder="1" applyAlignment="1">
      <alignment horizontal="center" vertical="center" shrinkToFit="1"/>
    </xf>
    <xf numFmtId="0" fontId="78" fillId="0" borderId="15" xfId="0" applyNumberFormat="1" applyFont="1" applyFill="1" applyBorder="1" applyAlignment="1">
      <alignment horizontal="center" vertical="center" wrapText="1" shrinkToFit="1"/>
    </xf>
    <xf numFmtId="0" fontId="78" fillId="0" borderId="27" xfId="1" applyFont="1" applyFill="1" applyBorder="1" applyAlignment="1">
      <alignment horizontal="center" vertical="center" shrinkToFit="1"/>
    </xf>
    <xf numFmtId="0" fontId="39" fillId="0" borderId="48" xfId="1" applyNumberFormat="1" applyFont="1" applyFill="1" applyBorder="1" applyAlignment="1">
      <alignment horizontal="center" vertical="center" shrinkToFit="1"/>
    </xf>
    <xf numFmtId="0" fontId="77" fillId="0" borderId="48" xfId="1" applyFont="1" applyFill="1" applyBorder="1" applyAlignment="1">
      <alignment horizontal="center" vertical="center" shrinkToFit="1"/>
    </xf>
    <xf numFmtId="0" fontId="77" fillId="0" borderId="27" xfId="1" applyFont="1" applyFill="1" applyBorder="1" applyAlignment="1">
      <alignment horizontal="center" vertical="center" shrinkToFit="1"/>
    </xf>
    <xf numFmtId="0" fontId="78" fillId="0" borderId="29" xfId="1" applyFont="1" applyFill="1" applyBorder="1" applyAlignment="1">
      <alignment horizontal="center" vertical="center" shrinkToFit="1"/>
    </xf>
    <xf numFmtId="0" fontId="39" fillId="0" borderId="28" xfId="1" applyNumberFormat="1" applyFont="1" applyFill="1" applyBorder="1" applyAlignment="1">
      <alignment horizontal="center" vertical="center" shrinkToFit="1"/>
    </xf>
    <xf numFmtId="0" fontId="77" fillId="0" borderId="29" xfId="1" applyFont="1" applyFill="1" applyBorder="1" applyAlignment="1">
      <alignment horizontal="center" vertical="center" shrinkToFit="1"/>
    </xf>
    <xf numFmtId="0" fontId="50" fillId="0" borderId="31" xfId="0" applyNumberFormat="1" applyFont="1" applyFill="1" applyBorder="1" applyAlignment="1">
      <alignment horizontal="center" vertical="center" wrapText="1" shrinkToFit="1"/>
    </xf>
    <xf numFmtId="0" fontId="50" fillId="0" borderId="16" xfId="0" applyNumberFormat="1" applyFont="1" applyFill="1" applyBorder="1" applyAlignment="1">
      <alignment horizontal="center" vertical="center" wrapText="1" shrinkToFit="1"/>
    </xf>
    <xf numFmtId="0" fontId="77" fillId="0" borderId="78" xfId="1" applyNumberFormat="1" applyFont="1" applyFill="1" applyBorder="1" applyAlignment="1">
      <alignment horizontal="center" vertical="center" shrinkToFit="1"/>
    </xf>
    <xf numFmtId="0" fontId="77" fillId="0" borderId="12" xfId="1" applyNumberFormat="1" applyFont="1" applyFill="1" applyBorder="1" applyAlignment="1">
      <alignment horizontal="center" vertical="center" shrinkToFit="1"/>
    </xf>
    <xf numFmtId="0" fontId="77" fillId="0" borderId="78" xfId="1" applyFont="1" applyFill="1" applyBorder="1" applyAlignment="1">
      <alignment horizontal="center" vertical="center" shrinkToFit="1"/>
    </xf>
    <xf numFmtId="0" fontId="77" fillId="0" borderId="12" xfId="1" applyFont="1" applyFill="1" applyBorder="1" applyAlignment="1">
      <alignment horizontal="center" vertical="center" shrinkToFit="1"/>
    </xf>
    <xf numFmtId="0" fontId="75" fillId="0" borderId="42" xfId="1" applyNumberFormat="1" applyFont="1" applyFill="1" applyBorder="1" applyAlignment="1">
      <alignment horizontal="center" vertical="center" wrapText="1"/>
    </xf>
    <xf numFmtId="0" fontId="75" fillId="0" borderId="7" xfId="1" applyNumberFormat="1" applyFont="1" applyFill="1" applyBorder="1" applyAlignment="1">
      <alignment horizontal="center" vertical="center" wrapText="1"/>
    </xf>
    <xf numFmtId="0" fontId="75" fillId="0" borderId="30" xfId="1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9" fillId="0" borderId="27" xfId="1" applyFont="1" applyFill="1" applyBorder="1" applyAlignment="1">
      <alignment horizontal="center" vertical="center" shrinkToFit="1"/>
    </xf>
    <xf numFmtId="0" fontId="75" fillId="0" borderId="27" xfId="1" applyNumberFormat="1" applyFont="1" applyFill="1" applyBorder="1" applyAlignment="1">
      <alignment horizontal="center" vertical="center"/>
    </xf>
    <xf numFmtId="0" fontId="75" fillId="0" borderId="20" xfId="1" applyNumberFormat="1" applyFont="1" applyFill="1" applyBorder="1" applyAlignment="1">
      <alignment horizontal="center" vertical="center"/>
    </xf>
    <xf numFmtId="0" fontId="75" fillId="0" borderId="56" xfId="1" applyNumberFormat="1" applyFont="1" applyFill="1" applyBorder="1" applyAlignment="1">
      <alignment horizontal="center" vertical="center"/>
    </xf>
    <xf numFmtId="0" fontId="39" fillId="0" borderId="29" xfId="1" applyFont="1" applyFill="1" applyBorder="1" applyAlignment="1">
      <alignment horizontal="center" vertical="center" shrinkToFit="1"/>
    </xf>
    <xf numFmtId="0" fontId="75" fillId="0" borderId="29" xfId="1" applyNumberFormat="1" applyFont="1" applyFill="1" applyBorder="1" applyAlignment="1">
      <alignment horizontal="center" vertical="center"/>
    </xf>
    <xf numFmtId="0" fontId="75" fillId="0" borderId="6" xfId="1" applyNumberFormat="1" applyFont="1" applyFill="1" applyBorder="1" applyAlignment="1">
      <alignment horizontal="center" vertical="center"/>
    </xf>
    <xf numFmtId="0" fontId="75" fillId="0" borderId="57" xfId="1" applyNumberFormat="1" applyFont="1" applyFill="1" applyBorder="1" applyAlignment="1">
      <alignment horizontal="center" vertical="center"/>
    </xf>
    <xf numFmtId="0" fontId="39" fillId="0" borderId="27" xfId="1" applyNumberFormat="1" applyFont="1" applyFill="1" applyBorder="1" applyAlignment="1">
      <alignment horizontal="center" vertical="center" shrinkToFit="1"/>
    </xf>
    <xf numFmtId="0" fontId="39" fillId="0" borderId="23" xfId="1" applyNumberFormat="1" applyFont="1" applyFill="1" applyBorder="1" applyAlignment="1">
      <alignment horizontal="center" vertical="center" shrinkToFit="1"/>
    </xf>
    <xf numFmtId="0" fontId="39" fillId="0" borderId="51" xfId="1" applyNumberFormat="1" applyFont="1" applyFill="1" applyBorder="1" applyAlignment="1">
      <alignment horizontal="center" vertical="center" shrinkToFit="1"/>
    </xf>
    <xf numFmtId="0" fontId="75" fillId="0" borderId="15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39" fillId="0" borderId="31" xfId="0" applyNumberFormat="1" applyFont="1" applyFill="1" applyBorder="1" applyAlignment="1">
      <alignment horizontal="center" vertical="center" wrapText="1" shrinkToFit="1"/>
    </xf>
    <xf numFmtId="0" fontId="75" fillId="0" borderId="78" xfId="1" applyNumberFormat="1" applyFont="1" applyFill="1" applyBorder="1" applyAlignment="1">
      <alignment horizontal="center" vertical="center" wrapText="1"/>
    </xf>
    <xf numFmtId="0" fontId="75" fillId="0" borderId="77" xfId="1" applyNumberFormat="1" applyFont="1" applyFill="1" applyBorder="1" applyAlignment="1">
      <alignment horizontal="center" vertical="center" wrapText="1"/>
    </xf>
    <xf numFmtId="0" fontId="77" fillId="0" borderId="27" xfId="1" applyNumberFormat="1" applyFont="1" applyFill="1" applyBorder="1" applyAlignment="1">
      <alignment horizontal="center" vertical="center" wrapText="1"/>
    </xf>
    <xf numFmtId="0" fontId="77" fillId="0" borderId="20" xfId="1" applyNumberFormat="1" applyFont="1" applyFill="1" applyBorder="1" applyAlignment="1">
      <alignment horizontal="center" vertical="center" wrapText="1"/>
    </xf>
    <xf numFmtId="0" fontId="75" fillId="0" borderId="79" xfId="1" applyNumberFormat="1" applyFont="1" applyFill="1" applyBorder="1" applyAlignment="1">
      <alignment horizontal="center" vertical="center" wrapText="1"/>
    </xf>
    <xf numFmtId="0" fontId="75" fillId="0" borderId="76" xfId="1" applyNumberFormat="1" applyFont="1" applyFill="1" applyBorder="1" applyAlignment="1">
      <alignment horizontal="center" vertical="center" wrapText="1"/>
    </xf>
    <xf numFmtId="0" fontId="39" fillId="0" borderId="56" xfId="0" applyNumberFormat="1" applyFont="1" applyFill="1" applyBorder="1" applyAlignment="1">
      <alignment horizontal="center" vertical="center" shrinkToFit="1"/>
    </xf>
    <xf numFmtId="0" fontId="39" fillId="0" borderId="58" xfId="0" applyNumberFormat="1" applyFont="1" applyFill="1" applyBorder="1" applyAlignment="1">
      <alignment horizontal="center" vertical="center" shrinkToFit="1"/>
    </xf>
    <xf numFmtId="0" fontId="88" fillId="0" borderId="21" xfId="0" applyNumberFormat="1" applyFont="1" applyFill="1" applyBorder="1" applyAlignment="1">
      <alignment horizontal="center" vertical="center" wrapText="1" shrinkToFit="1"/>
    </xf>
    <xf numFmtId="0" fontId="77" fillId="0" borderId="14" xfId="0" applyNumberFormat="1" applyFont="1" applyFill="1" applyBorder="1" applyAlignment="1">
      <alignment horizontal="center" vertical="center" wrapText="1" shrinkToFit="1"/>
    </xf>
    <xf numFmtId="0" fontId="50" fillId="0" borderId="17" xfId="0" applyNumberFormat="1" applyFont="1" applyFill="1" applyBorder="1" applyAlignment="1">
      <alignment horizontal="center" vertical="center" wrapText="1" shrinkToFit="1"/>
    </xf>
    <xf numFmtId="0" fontId="78" fillId="0" borderId="23" xfId="0" applyNumberFormat="1" applyFont="1" applyFill="1" applyBorder="1" applyAlignment="1">
      <alignment horizontal="center" vertical="center" wrapText="1" shrinkToFit="1"/>
    </xf>
    <xf numFmtId="0" fontId="89" fillId="0" borderId="75" xfId="0" applyNumberFormat="1" applyFont="1" applyFill="1" applyBorder="1" applyAlignment="1">
      <alignment horizontal="center" vertical="center" wrapText="1" shrinkToFit="1"/>
    </xf>
    <xf numFmtId="0" fontId="38" fillId="0" borderId="28" xfId="1" applyNumberFormat="1" applyFont="1" applyFill="1" applyBorder="1" applyAlignment="1">
      <alignment horizontal="center" vertical="center" wrapText="1"/>
    </xf>
    <xf numFmtId="0" fontId="38" fillId="0" borderId="48" xfId="1" applyNumberFormat="1" applyFont="1" applyFill="1" applyBorder="1" applyAlignment="1">
      <alignment horizontal="center" vertical="center" wrapText="1"/>
    </xf>
    <xf numFmtId="0" fontId="75" fillId="0" borderId="42" xfId="1" applyNumberFormat="1" applyFont="1" applyFill="1" applyBorder="1" applyAlignment="1">
      <alignment horizontal="center" vertical="center"/>
    </xf>
    <xf numFmtId="0" fontId="75" fillId="0" borderId="7" xfId="1" applyNumberFormat="1" applyFont="1" applyFill="1" applyBorder="1" applyAlignment="1">
      <alignment horizontal="center" vertical="center"/>
    </xf>
    <xf numFmtId="0" fontId="39" fillId="0" borderId="16" xfId="0" applyNumberFormat="1" applyFont="1" applyFill="1" applyBorder="1" applyAlignment="1">
      <alignment horizontal="center" vertical="center" wrapText="1" shrinkToFit="1"/>
    </xf>
    <xf numFmtId="0" fontId="39" fillId="0" borderId="17" xfId="0" applyNumberFormat="1" applyFont="1" applyFill="1" applyBorder="1" applyAlignment="1">
      <alignment horizontal="center" vertical="center" wrapText="1" shrinkToFit="1"/>
    </xf>
    <xf numFmtId="0" fontId="39" fillId="0" borderId="16" xfId="1" applyNumberFormat="1" applyFont="1" applyFill="1" applyBorder="1" applyAlignment="1">
      <alignment horizontal="center" vertical="center" shrinkToFit="1"/>
    </xf>
    <xf numFmtId="0" fontId="39" fillId="0" borderId="42" xfId="1" applyFont="1" applyFill="1" applyBorder="1" applyAlignment="1">
      <alignment horizontal="center" vertical="center" wrapText="1"/>
    </xf>
    <xf numFmtId="0" fontId="39" fillId="0" borderId="30" xfId="1" applyNumberFormat="1" applyFont="1" applyFill="1" applyBorder="1" applyAlignment="1">
      <alignment horizontal="center" vertical="center" wrapText="1"/>
    </xf>
    <xf numFmtId="0" fontId="75" fillId="0" borderId="80" xfId="1" applyNumberFormat="1" applyFont="1" applyFill="1" applyBorder="1" applyAlignment="1">
      <alignment horizontal="center" vertical="center"/>
    </xf>
    <xf numFmtId="0" fontId="75" fillId="0" borderId="30" xfId="1" applyNumberFormat="1" applyFont="1" applyFill="1" applyBorder="1" applyAlignment="1">
      <alignment horizontal="center" vertical="center" shrinkToFit="1"/>
    </xf>
    <xf numFmtId="0" fontId="75" fillId="0" borderId="7" xfId="1" applyFont="1" applyFill="1" applyBorder="1" applyAlignment="1">
      <alignment horizontal="center" vertical="center"/>
    </xf>
    <xf numFmtId="0" fontId="75" fillId="0" borderId="30" xfId="1" applyFont="1" applyFill="1" applyBorder="1" applyAlignment="1">
      <alignment horizontal="center" vertical="center"/>
    </xf>
    <xf numFmtId="0" fontId="75" fillId="0" borderId="44" xfId="1" applyFont="1" applyFill="1" applyBorder="1" applyAlignment="1">
      <alignment horizontal="center" vertical="center" shrinkToFit="1"/>
    </xf>
    <xf numFmtId="0" fontId="75" fillId="0" borderId="50" xfId="1" applyFont="1" applyFill="1" applyBorder="1" applyAlignment="1">
      <alignment horizontal="center" vertical="center" shrinkToFit="1"/>
    </xf>
    <xf numFmtId="0" fontId="39" fillId="0" borderId="75" xfId="0" applyNumberFormat="1" applyFont="1" applyFill="1" applyBorder="1" applyAlignment="1">
      <alignment horizontal="center" vertical="center" shrinkToFit="1"/>
    </xf>
    <xf numFmtId="0" fontId="50" fillId="0" borderId="15" xfId="0" applyNumberFormat="1" applyFont="1" applyFill="1" applyBorder="1" applyAlignment="1">
      <alignment horizontal="center" vertical="center" shrinkToFit="1"/>
    </xf>
    <xf numFmtId="0" fontId="89" fillId="0" borderId="31" xfId="0" applyNumberFormat="1" applyFont="1" applyFill="1" applyBorder="1" applyAlignment="1">
      <alignment horizontal="center" vertical="center" shrinkToFit="1"/>
    </xf>
    <xf numFmtId="0" fontId="39" fillId="0" borderId="78" xfId="1" applyNumberFormat="1" applyFont="1" applyFill="1" applyBorder="1" applyAlignment="1">
      <alignment horizontal="center" vertical="center" shrinkToFit="1"/>
    </xf>
    <xf numFmtId="0" fontId="39" fillId="0" borderId="12" xfId="1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/>
    <xf numFmtId="49" fontId="13" fillId="0" borderId="0" xfId="0" applyNumberFormat="1" applyFont="1" applyFill="1" applyBorder="1" applyAlignment="1">
      <alignment horizontal="center" vertical="justify" wrapText="1"/>
    </xf>
    <xf numFmtId="0" fontId="19" fillId="0" borderId="0" xfId="0" applyFont="1" applyFill="1" applyBorder="1"/>
    <xf numFmtId="0" fontId="32" fillId="0" borderId="0" xfId="0" applyFont="1" applyFill="1" applyBorder="1"/>
    <xf numFmtId="49" fontId="32" fillId="0" borderId="0" xfId="0" applyNumberFormat="1" applyFont="1" applyFill="1" applyBorder="1" applyAlignment="1">
      <alignment horizontal="center" vertical="justify" wrapText="1"/>
    </xf>
    <xf numFmtId="0" fontId="78" fillId="0" borderId="40" xfId="0" applyNumberFormat="1" applyFont="1" applyFill="1" applyBorder="1" applyAlignment="1">
      <alignment horizontal="center" vertical="center" wrapText="1" shrinkToFit="1"/>
    </xf>
    <xf numFmtId="164" fontId="78" fillId="0" borderId="25" xfId="0" applyNumberFormat="1" applyFont="1" applyFill="1" applyBorder="1" applyAlignment="1">
      <alignment horizontal="center" vertical="center" shrinkToFit="1"/>
    </xf>
    <xf numFmtId="0" fontId="77" fillId="0" borderId="16" xfId="1" applyNumberFormat="1" applyFont="1" applyFill="1" applyBorder="1" applyAlignment="1">
      <alignment horizontal="center" vertical="center" shrinkToFit="1"/>
    </xf>
    <xf numFmtId="0" fontId="78" fillId="0" borderId="16" xfId="1" applyNumberFormat="1" applyFont="1" applyFill="1" applyBorder="1" applyAlignment="1">
      <alignment horizontal="center" vertical="center" shrinkToFit="1"/>
    </xf>
    <xf numFmtId="0" fontId="77" fillId="0" borderId="44" xfId="1" applyNumberFormat="1" applyFont="1" applyFill="1" applyBorder="1" applyAlignment="1">
      <alignment horizontal="center" vertical="center" shrinkToFit="1"/>
    </xf>
    <xf numFmtId="0" fontId="78" fillId="0" borderId="9" xfId="0" applyNumberFormat="1" applyFont="1" applyFill="1" applyBorder="1" applyAlignment="1">
      <alignment horizontal="center" vertical="center" shrinkToFit="1"/>
    </xf>
    <xf numFmtId="164" fontId="78" fillId="0" borderId="16" xfId="0" applyNumberFormat="1" applyFont="1" applyFill="1" applyBorder="1" applyAlignment="1">
      <alignment horizontal="center" vertical="center"/>
    </xf>
    <xf numFmtId="0" fontId="77" fillId="0" borderId="22" xfId="1" applyNumberFormat="1" applyFont="1" applyFill="1" applyBorder="1" applyAlignment="1">
      <alignment horizontal="center" vertical="center" shrinkToFit="1"/>
    </xf>
    <xf numFmtId="0" fontId="77" fillId="0" borderId="18" xfId="1" applyFont="1" applyFill="1" applyBorder="1" applyAlignment="1">
      <alignment horizontal="center" vertical="center" shrinkToFit="1"/>
    </xf>
    <xf numFmtId="0" fontId="75" fillId="0" borderId="27" xfId="1" applyFont="1" applyFill="1" applyBorder="1" applyAlignment="1">
      <alignment horizontal="center" vertical="center"/>
    </xf>
    <xf numFmtId="0" fontId="77" fillId="0" borderId="21" xfId="1" applyFont="1" applyFill="1" applyBorder="1" applyAlignment="1">
      <alignment horizontal="center" vertical="center" shrinkToFit="1"/>
    </xf>
    <xf numFmtId="0" fontId="77" fillId="0" borderId="21" xfId="1" applyNumberFormat="1" applyFont="1" applyFill="1" applyBorder="1" applyAlignment="1">
      <alignment horizontal="center" vertical="center" shrinkToFit="1"/>
    </xf>
    <xf numFmtId="0" fontId="75" fillId="0" borderId="12" xfId="0" applyNumberFormat="1" applyFont="1" applyFill="1" applyBorder="1" applyAlignment="1">
      <alignment horizontal="left" vertical="center" wrapText="1" shrinkToFit="1"/>
    </xf>
    <xf numFmtId="0" fontId="75" fillId="0" borderId="54" xfId="1" applyNumberFormat="1" applyFont="1" applyFill="1" applyBorder="1" applyAlignment="1">
      <alignment horizontal="center" vertical="center" shrinkToFit="1"/>
    </xf>
    <xf numFmtId="0" fontId="75" fillId="0" borderId="68" xfId="1" applyNumberFormat="1" applyFont="1" applyFill="1" applyBorder="1" applyAlignment="1">
      <alignment horizontal="center" vertical="center" shrinkToFit="1"/>
    </xf>
    <xf numFmtId="0" fontId="77" fillId="0" borderId="23" xfId="1" applyFont="1" applyFill="1" applyBorder="1" applyAlignment="1">
      <alignment horizontal="center" vertical="center" shrinkToFit="1"/>
    </xf>
    <xf numFmtId="0" fontId="39" fillId="0" borderId="14" xfId="1" applyNumberFormat="1" applyFont="1" applyFill="1" applyBorder="1" applyAlignment="1">
      <alignment horizontal="center" vertical="center" shrinkToFit="1"/>
    </xf>
    <xf numFmtId="0" fontId="39" fillId="0" borderId="16" xfId="1" applyFont="1" applyFill="1" applyBorder="1" applyAlignment="1">
      <alignment horizontal="center" vertical="center" shrinkToFit="1"/>
    </xf>
    <xf numFmtId="0" fontId="77" fillId="0" borderId="44" xfId="1" applyFont="1" applyFill="1" applyBorder="1" applyAlignment="1">
      <alignment horizontal="center" vertical="center" shrinkToFit="1"/>
    </xf>
    <xf numFmtId="0" fontId="89" fillId="0" borderId="25" xfId="0" applyNumberFormat="1" applyFont="1" applyFill="1" applyBorder="1" applyAlignment="1">
      <alignment horizontal="center" vertical="center" wrapText="1" shrinkToFit="1"/>
    </xf>
    <xf numFmtId="0" fontId="89" fillId="0" borderId="16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center" vertical="top" wrapText="1"/>
    </xf>
    <xf numFmtId="49" fontId="92" fillId="0" borderId="0" xfId="0" applyNumberFormat="1" applyFont="1" applyBorder="1" applyAlignment="1">
      <alignment horizontal="left" vertical="justify" wrapText="1"/>
    </xf>
    <xf numFmtId="0" fontId="8" fillId="0" borderId="0" xfId="0" applyFont="1" applyBorder="1" applyAlignment="1">
      <alignment vertical="justify" wrapText="1"/>
    </xf>
    <xf numFmtId="0" fontId="13" fillId="0" borderId="0" xfId="0" applyFont="1" applyBorder="1" applyAlignment="1">
      <alignment vertical="justify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center"/>
    </xf>
    <xf numFmtId="0" fontId="93" fillId="0" borderId="0" xfId="0" applyFont="1" applyBorder="1" applyAlignment="1"/>
    <xf numFmtId="0" fontId="1" fillId="0" borderId="0" xfId="0" applyNumberFormat="1" applyFont="1" applyBorder="1" applyAlignment="1">
      <alignment horizontal="left" vertical="center"/>
    </xf>
    <xf numFmtId="0" fontId="26" fillId="0" borderId="0" xfId="0" applyFont="1" applyBorder="1"/>
    <xf numFmtId="0" fontId="26" fillId="0" borderId="6" xfId="0" applyFont="1" applyBorder="1"/>
    <xf numFmtId="0" fontId="23" fillId="0" borderId="90" xfId="0" applyFont="1" applyBorder="1" applyAlignment="1">
      <alignment horizontal="center" vertical="center" wrapText="1"/>
    </xf>
    <xf numFmtId="0" fontId="23" fillId="0" borderId="91" xfId="0" applyFont="1" applyBorder="1" applyAlignment="1">
      <alignment horizontal="center" vertical="center" wrapText="1"/>
    </xf>
    <xf numFmtId="0" fontId="23" fillId="0" borderId="91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90" fillId="0" borderId="84" xfId="0" applyNumberFormat="1" applyFont="1" applyBorder="1" applyAlignment="1">
      <alignment horizontal="center" vertical="center" wrapText="1"/>
    </xf>
    <xf numFmtId="0" fontId="91" fillId="0" borderId="92" xfId="0" applyFont="1" applyBorder="1" applyAlignment="1">
      <alignment horizontal="center" vertical="center" wrapText="1"/>
    </xf>
    <xf numFmtId="0" fontId="91" fillId="0" borderId="93" xfId="0" applyFont="1" applyBorder="1" applyAlignment="1">
      <alignment horizontal="center" vertical="center" wrapText="1"/>
    </xf>
    <xf numFmtId="49" fontId="91" fillId="0" borderId="92" xfId="0" applyNumberFormat="1" applyFont="1" applyBorder="1" applyAlignment="1">
      <alignment horizontal="center" vertical="center" wrapText="1"/>
    </xf>
    <xf numFmtId="49" fontId="91" fillId="0" borderId="9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84" xfId="0" applyNumberFormat="1" applyFont="1" applyBorder="1" applyAlignment="1">
      <alignment horizontal="center" vertical="center" wrapText="1"/>
    </xf>
    <xf numFmtId="0" fontId="91" fillId="0" borderId="93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91" fillId="0" borderId="90" xfId="0" applyFont="1" applyBorder="1" applyAlignment="1">
      <alignment horizontal="center" vertical="center" wrapText="1"/>
    </xf>
    <xf numFmtId="0" fontId="91" fillId="0" borderId="96" xfId="0" applyFont="1" applyBorder="1" applyAlignment="1">
      <alignment horizontal="center" vertical="center" wrapText="1"/>
    </xf>
    <xf numFmtId="0" fontId="91" fillId="0" borderId="90" xfId="0" applyFont="1" applyFill="1" applyBorder="1" applyAlignment="1">
      <alignment horizontal="center" vertical="center"/>
    </xf>
    <xf numFmtId="0" fontId="91" fillId="0" borderId="96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7" xfId="0" applyFont="1" applyBorder="1"/>
    <xf numFmtId="49" fontId="26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97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justify" wrapText="1"/>
    </xf>
    <xf numFmtId="49" fontId="26" fillId="0" borderId="90" xfId="0" applyNumberFormat="1" applyFont="1" applyBorder="1" applyAlignment="1">
      <alignment horizontal="center" vertical="center"/>
    </xf>
    <xf numFmtId="49" fontId="26" fillId="0" borderId="9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justify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justify" wrapText="1"/>
    </xf>
    <xf numFmtId="49" fontId="13" fillId="0" borderId="9" xfId="0" applyNumberFormat="1" applyFont="1" applyBorder="1" applyAlignment="1">
      <alignment horizontal="center" vertical="justify" wrapText="1"/>
    </xf>
    <xf numFmtId="49" fontId="13" fillId="0" borderId="1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 wrapText="1"/>
    </xf>
    <xf numFmtId="0" fontId="13" fillId="0" borderId="0" xfId="0" applyFont="1" applyBorder="1" applyAlignment="1">
      <alignment horizontal="center" vertical="justify" wrapText="1"/>
    </xf>
    <xf numFmtId="0" fontId="13" fillId="0" borderId="9" xfId="0" applyFont="1" applyBorder="1"/>
    <xf numFmtId="0" fontId="91" fillId="0" borderId="0" xfId="0" applyNumberFormat="1" applyFont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1" fillId="0" borderId="64" xfId="0" applyNumberFormat="1" applyFont="1" applyBorder="1" applyAlignment="1">
      <alignment horizontal="center" vertical="center" wrapText="1"/>
    </xf>
    <xf numFmtId="0" fontId="91" fillId="0" borderId="68" xfId="0" applyFont="1" applyBorder="1" applyAlignment="1">
      <alignment horizontal="center" vertical="center"/>
    </xf>
    <xf numFmtId="0" fontId="90" fillId="0" borderId="25" xfId="0" applyFont="1" applyBorder="1" applyAlignment="1">
      <alignment horizontal="center" vertical="center" wrapText="1"/>
    </xf>
    <xf numFmtId="49" fontId="91" fillId="0" borderId="16" xfId="0" applyNumberFormat="1" applyFont="1" applyBorder="1" applyAlignment="1">
      <alignment horizontal="center" vertical="justify" wrapText="1"/>
    </xf>
    <xf numFmtId="0" fontId="91" fillId="0" borderId="25" xfId="0" applyNumberFormat="1" applyFont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7" fillId="0" borderId="13" xfId="0" applyNumberFormat="1" applyFont="1" applyFill="1" applyBorder="1" applyAlignment="1">
      <alignment horizontal="center" vertical="center" wrapText="1" shrinkToFit="1"/>
    </xf>
    <xf numFmtId="0" fontId="88" fillId="0" borderId="7" xfId="0" applyNumberFormat="1" applyFont="1" applyFill="1" applyBorder="1" applyAlignment="1">
      <alignment horizontal="center" vertical="center" wrapText="1" shrinkToFit="1"/>
    </xf>
    <xf numFmtId="0" fontId="78" fillId="0" borderId="62" xfId="0" applyNumberFormat="1" applyFont="1" applyFill="1" applyBorder="1" applyAlignment="1">
      <alignment horizontal="center" vertical="center" wrapText="1" shrinkToFit="1"/>
    </xf>
    <xf numFmtId="0" fontId="75" fillId="0" borderId="40" xfId="1" applyFont="1" applyFill="1" applyBorder="1" applyAlignment="1">
      <alignment horizontal="center" vertical="center"/>
    </xf>
    <xf numFmtId="0" fontId="75" fillId="0" borderId="8" xfId="1" applyFont="1" applyFill="1" applyBorder="1" applyAlignment="1">
      <alignment horizontal="center" vertical="center"/>
    </xf>
    <xf numFmtId="0" fontId="75" fillId="0" borderId="9" xfId="1" applyFont="1" applyFill="1" applyBorder="1" applyAlignment="1">
      <alignment horizontal="center" vertical="center"/>
    </xf>
    <xf numFmtId="0" fontId="75" fillId="0" borderId="10" xfId="1" applyFont="1" applyFill="1" applyBorder="1" applyAlignment="1">
      <alignment horizontal="center" vertical="center"/>
    </xf>
    <xf numFmtId="0" fontId="78" fillId="0" borderId="43" xfId="1" applyFont="1" applyFill="1" applyBorder="1" applyAlignment="1">
      <alignment horizontal="center" vertical="center" wrapText="1"/>
    </xf>
    <xf numFmtId="0" fontId="39" fillId="0" borderId="26" xfId="1" applyNumberFormat="1" applyFont="1" applyFill="1" applyBorder="1" applyAlignment="1">
      <alignment horizontal="center" vertical="center" shrinkToFit="1"/>
    </xf>
    <xf numFmtId="0" fontId="75" fillId="0" borderId="43" xfId="1" applyNumberFormat="1" applyFont="1" applyFill="1" applyBorder="1" applyAlignment="1">
      <alignment horizontal="center" vertical="center"/>
    </xf>
    <xf numFmtId="0" fontId="75" fillId="0" borderId="9" xfId="1" applyNumberFormat="1" applyFont="1" applyFill="1" applyBorder="1" applyAlignment="1">
      <alignment horizontal="center" vertical="center"/>
    </xf>
    <xf numFmtId="0" fontId="75" fillId="0" borderId="9" xfId="1" applyNumberFormat="1" applyFont="1" applyFill="1" applyBorder="1" applyAlignment="1">
      <alignment horizontal="center" vertical="center" wrapText="1"/>
    </xf>
    <xf numFmtId="0" fontId="75" fillId="0" borderId="9" xfId="0" applyNumberFormat="1" applyFont="1" applyFill="1" applyBorder="1" applyAlignment="1">
      <alignment horizontal="center" vertical="center" wrapText="1" shrinkToFit="1"/>
    </xf>
    <xf numFmtId="0" fontId="38" fillId="0" borderId="26" xfId="1" applyNumberFormat="1" applyFont="1" applyFill="1" applyBorder="1" applyAlignment="1">
      <alignment horizontal="center" vertical="center" wrapText="1"/>
    </xf>
    <xf numFmtId="0" fontId="75" fillId="0" borderId="40" xfId="1" applyNumberFormat="1" applyFont="1" applyFill="1" applyBorder="1" applyAlignment="1">
      <alignment horizontal="center" vertical="center"/>
    </xf>
    <xf numFmtId="0" fontId="77" fillId="0" borderId="43" xfId="1" applyNumberFormat="1" applyFont="1" applyFill="1" applyBorder="1" applyAlignment="1">
      <alignment horizontal="center" vertical="center" wrapText="1"/>
    </xf>
    <xf numFmtId="0" fontId="77" fillId="0" borderId="9" xfId="1" applyNumberFormat="1" applyFont="1" applyFill="1" applyBorder="1" applyAlignment="1">
      <alignment horizontal="center" vertical="center" wrapText="1"/>
    </xf>
    <xf numFmtId="0" fontId="75" fillId="0" borderId="9" xfId="1" applyNumberFormat="1" applyFont="1" applyFill="1" applyBorder="1" applyAlignment="1">
      <alignment horizontal="center" vertical="center" shrinkToFit="1"/>
    </xf>
    <xf numFmtId="0" fontId="77" fillId="0" borderId="9" xfId="1" applyNumberFormat="1" applyFont="1" applyFill="1" applyBorder="1" applyAlignment="1">
      <alignment horizontal="center" vertical="center" shrinkToFit="1"/>
    </xf>
    <xf numFmtId="0" fontId="77" fillId="0" borderId="26" xfId="1" applyNumberFormat="1" applyFont="1" applyFill="1" applyBorder="1" applyAlignment="1">
      <alignment horizontal="center" vertical="center" shrinkToFit="1"/>
    </xf>
    <xf numFmtId="0" fontId="75" fillId="0" borderId="43" xfId="1" applyNumberFormat="1" applyFont="1" applyFill="1" applyBorder="1" applyAlignment="1">
      <alignment horizontal="center" vertical="center" shrinkToFit="1"/>
    </xf>
    <xf numFmtId="0" fontId="77" fillId="0" borderId="9" xfId="1" applyFont="1" applyFill="1" applyBorder="1" applyAlignment="1">
      <alignment horizontal="center" vertical="center" shrinkToFit="1"/>
    </xf>
    <xf numFmtId="0" fontId="77" fillId="0" borderId="26" xfId="1" applyFont="1" applyFill="1" applyBorder="1" applyAlignment="1">
      <alignment horizontal="center" vertical="center" shrinkToFit="1"/>
    </xf>
    <xf numFmtId="0" fontId="75" fillId="0" borderId="43" xfId="1" applyFont="1" applyFill="1" applyBorder="1" applyAlignment="1">
      <alignment horizontal="center" vertical="center" shrinkToFit="1"/>
    </xf>
    <xf numFmtId="0" fontId="75" fillId="0" borderId="9" xfId="1" applyFont="1" applyFill="1" applyBorder="1" applyAlignment="1">
      <alignment horizontal="center" vertical="center" shrinkToFit="1"/>
    </xf>
    <xf numFmtId="0" fontId="75" fillId="0" borderId="26" xfId="1" applyFont="1" applyFill="1" applyBorder="1" applyAlignment="1">
      <alignment horizontal="center" vertical="center" shrinkToFit="1"/>
    </xf>
    <xf numFmtId="1" fontId="78" fillId="0" borderId="44" xfId="0" applyNumberFormat="1" applyFont="1" applyFill="1" applyBorder="1" applyAlignment="1">
      <alignment horizontal="center" vertical="center"/>
    </xf>
    <xf numFmtId="1" fontId="78" fillId="0" borderId="31" xfId="0" applyNumberFormat="1" applyFont="1" applyFill="1" applyBorder="1" applyAlignment="1">
      <alignment horizontal="center" vertical="center"/>
    </xf>
    <xf numFmtId="0" fontId="97" fillId="0" borderId="16" xfId="0" applyNumberFormat="1" applyFont="1" applyFill="1" applyBorder="1" applyAlignment="1">
      <alignment horizontal="center" vertical="center" wrapText="1" shrinkToFit="1"/>
    </xf>
    <xf numFmtId="0" fontId="98" fillId="0" borderId="17" xfId="0" applyNumberFormat="1" applyFont="1" applyFill="1" applyBorder="1" applyAlignment="1">
      <alignment horizontal="center" vertical="center" shrinkToFit="1"/>
    </xf>
    <xf numFmtId="0" fontId="97" fillId="0" borderId="31" xfId="0" applyNumberFormat="1" applyFont="1" applyFill="1" applyBorder="1" applyAlignment="1">
      <alignment horizontal="center" vertical="center" wrapText="1" shrinkToFit="1"/>
    </xf>
    <xf numFmtId="0" fontId="78" fillId="0" borderId="50" xfId="0" applyNumberFormat="1" applyFont="1" applyFill="1" applyBorder="1" applyAlignment="1">
      <alignment horizontal="center" vertical="center" shrinkToFit="1"/>
    </xf>
    <xf numFmtId="0" fontId="98" fillId="0" borderId="44" xfId="0" applyNumberFormat="1" applyFont="1" applyFill="1" applyBorder="1" applyAlignment="1">
      <alignment horizontal="center" vertical="center" shrinkToFit="1"/>
    </xf>
    <xf numFmtId="0" fontId="98" fillId="0" borderId="45" xfId="0" applyNumberFormat="1" applyFont="1" applyFill="1" applyBorder="1" applyAlignment="1">
      <alignment horizontal="center" vertical="center" shrinkToFit="1"/>
    </xf>
    <xf numFmtId="0" fontId="96" fillId="0" borderId="44" xfId="0" applyNumberFormat="1" applyFont="1" applyFill="1" applyBorder="1" applyAlignment="1">
      <alignment horizontal="center" vertical="center" shrinkToFit="1"/>
    </xf>
    <xf numFmtId="0" fontId="98" fillId="0" borderId="16" xfId="0" applyNumberFormat="1" applyFont="1" applyFill="1" applyBorder="1" applyAlignment="1">
      <alignment horizontal="center" vertical="center" wrapText="1" shrinkToFit="1"/>
    </xf>
    <xf numFmtId="0" fontId="98" fillId="0" borderId="22" xfId="0" applyNumberFormat="1" applyFont="1" applyFill="1" applyBorder="1" applyAlignment="1">
      <alignment horizontal="center" vertical="center" shrinkToFit="1"/>
    </xf>
    <xf numFmtId="0" fontId="98" fillId="0" borderId="17" xfId="0" applyNumberFormat="1" applyFont="1" applyFill="1" applyBorder="1" applyAlignment="1">
      <alignment horizontal="center" vertical="center" wrapText="1" shrinkToFit="1"/>
    </xf>
    <xf numFmtId="0" fontId="98" fillId="0" borderId="39" xfId="0" applyNumberFormat="1" applyFont="1" applyFill="1" applyBorder="1" applyAlignment="1">
      <alignment horizontal="center" vertical="center" shrinkToFit="1"/>
    </xf>
    <xf numFmtId="0" fontId="78" fillId="0" borderId="63" xfId="0" applyNumberFormat="1" applyFont="1" applyFill="1" applyBorder="1" applyAlignment="1">
      <alignment horizontal="center" vertical="center" shrinkToFit="1"/>
    </xf>
    <xf numFmtId="0" fontId="98" fillId="0" borderId="16" xfId="0" applyNumberFormat="1" applyFont="1" applyFill="1" applyBorder="1" applyAlignment="1">
      <alignment horizontal="center" vertical="center" shrinkToFit="1"/>
    </xf>
    <xf numFmtId="0" fontId="96" fillId="0" borderId="16" xfId="0" applyNumberFormat="1" applyFont="1" applyFill="1" applyBorder="1" applyAlignment="1">
      <alignment horizontal="center" vertical="center" shrinkToFit="1"/>
    </xf>
    <xf numFmtId="0" fontId="96" fillId="0" borderId="31" xfId="0" applyNumberFormat="1" applyFont="1" applyFill="1" applyBorder="1" applyAlignment="1">
      <alignment horizontal="center" vertical="center" shrinkToFit="1"/>
    </xf>
    <xf numFmtId="0" fontId="98" fillId="0" borderId="44" xfId="0" applyNumberFormat="1" applyFont="1" applyFill="1" applyBorder="1" applyAlignment="1">
      <alignment horizontal="center" vertical="center" wrapText="1" shrinkToFit="1"/>
    </xf>
    <xf numFmtId="0" fontId="102" fillId="0" borderId="74" xfId="0" applyNumberFormat="1" applyFont="1" applyFill="1" applyBorder="1" applyAlignment="1">
      <alignment horizontal="center" vertical="center" shrinkToFit="1"/>
    </xf>
    <xf numFmtId="0" fontId="102" fillId="0" borderId="44" xfId="0" applyNumberFormat="1" applyFont="1" applyFill="1" applyBorder="1" applyAlignment="1">
      <alignment horizontal="center" vertical="center" shrinkToFit="1"/>
    </xf>
    <xf numFmtId="0" fontId="102" fillId="0" borderId="9" xfId="0" applyNumberFormat="1" applyFont="1" applyFill="1" applyBorder="1" applyAlignment="1">
      <alignment horizontal="center" vertical="center" shrinkToFit="1"/>
    </xf>
    <xf numFmtId="0" fontId="102" fillId="0" borderId="8" xfId="0" applyNumberFormat="1" applyFont="1" applyFill="1" applyBorder="1" applyAlignment="1">
      <alignment horizontal="center" vertical="center" shrinkToFit="1"/>
    </xf>
    <xf numFmtId="0" fontId="102" fillId="0" borderId="22" xfId="0" applyNumberFormat="1" applyFont="1" applyFill="1" applyBorder="1" applyAlignment="1">
      <alignment horizontal="center" vertical="center" shrinkToFit="1"/>
    </xf>
    <xf numFmtId="0" fontId="102" fillId="0" borderId="53" xfId="0" applyNumberFormat="1" applyFont="1" applyFill="1" applyBorder="1" applyAlignment="1">
      <alignment horizontal="center" vertical="center" shrinkToFit="1"/>
    </xf>
    <xf numFmtId="0" fontId="102" fillId="0" borderId="31" xfId="0" applyFont="1" applyFill="1" applyBorder="1" applyAlignment="1">
      <alignment horizontal="center" vertical="center"/>
    </xf>
    <xf numFmtId="0" fontId="98" fillId="0" borderId="15" xfId="0" applyNumberFormat="1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/>
    </xf>
    <xf numFmtId="0" fontId="58" fillId="0" borderId="2" xfId="0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horizontal="left" vertical="center"/>
    </xf>
    <xf numFmtId="0" fontId="69" fillId="0" borderId="0" xfId="0" applyNumberFormat="1" applyFont="1" applyFill="1" applyBorder="1" applyAlignment="1">
      <alignment horizontal="center" vertical="center" textRotation="90" wrapText="1"/>
    </xf>
    <xf numFmtId="0" fontId="44" fillId="0" borderId="0" xfId="0" applyFont="1" applyFill="1" applyBorder="1" applyAlignment="1">
      <alignment horizontal="center" vertical="center" wrapText="1"/>
    </xf>
    <xf numFmtId="0" fontId="66" fillId="0" borderId="65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 textRotation="90"/>
    </xf>
    <xf numFmtId="0" fontId="53" fillId="0" borderId="0" xfId="0" applyFont="1" applyFill="1" applyBorder="1" applyAlignment="1">
      <alignment vertical="top"/>
    </xf>
    <xf numFmtId="49" fontId="66" fillId="0" borderId="0" xfId="0" applyNumberFormat="1" applyFont="1" applyFill="1" applyBorder="1" applyAlignment="1">
      <alignment horizontal="left" vertical="center" wrapText="1"/>
    </xf>
    <xf numFmtId="49" fontId="66" fillId="0" borderId="0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49" fontId="23" fillId="0" borderId="83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77" fillId="0" borderId="12" xfId="0" applyNumberFormat="1" applyFont="1" applyFill="1" applyBorder="1" applyAlignment="1">
      <alignment horizontal="center" vertical="center" wrapText="1" shrinkToFit="1"/>
    </xf>
    <xf numFmtId="0" fontId="89" fillId="0" borderId="44" xfId="0" applyNumberFormat="1" applyFont="1" applyFill="1" applyBorder="1" applyAlignment="1">
      <alignment horizontal="center" vertical="center" wrapText="1" shrinkToFit="1"/>
    </xf>
    <xf numFmtId="0" fontId="75" fillId="0" borderId="14" xfId="1" applyFont="1" applyFill="1" applyBorder="1" applyAlignment="1">
      <alignment horizontal="center" vertical="center"/>
    </xf>
    <xf numFmtId="0" fontId="77" fillId="0" borderId="50" xfId="1" applyFont="1" applyFill="1" applyBorder="1" applyAlignment="1">
      <alignment horizontal="center" vertical="center" shrinkToFit="1"/>
    </xf>
    <xf numFmtId="0" fontId="39" fillId="0" borderId="28" xfId="0" applyNumberFormat="1" applyFont="1" applyFill="1" applyBorder="1" applyAlignment="1">
      <alignment horizontal="center" vertical="center" wrapText="1" shrinkToFit="1"/>
    </xf>
    <xf numFmtId="0" fontId="78" fillId="0" borderId="23" xfId="1" applyFont="1" applyFill="1" applyBorder="1" applyAlignment="1">
      <alignment horizontal="center" vertical="center" shrinkToFit="1"/>
    </xf>
    <xf numFmtId="0" fontId="77" fillId="0" borderId="2" xfId="0" applyNumberFormat="1" applyFont="1" applyFill="1" applyBorder="1" applyAlignment="1">
      <alignment horizontal="center" vertical="center" wrapText="1" shrinkToFit="1"/>
    </xf>
    <xf numFmtId="0" fontId="89" fillId="0" borderId="49" xfId="0" applyNumberFormat="1" applyFont="1" applyFill="1" applyBorder="1" applyAlignment="1">
      <alignment horizontal="center" vertical="center" wrapText="1" shrinkToFit="1"/>
    </xf>
    <xf numFmtId="0" fontId="77" fillId="0" borderId="79" xfId="1" applyFont="1" applyFill="1" applyBorder="1" applyAlignment="1">
      <alignment horizontal="center" vertical="center" shrinkToFit="1"/>
    </xf>
    <xf numFmtId="0" fontId="39" fillId="0" borderId="49" xfId="1" applyFont="1" applyFill="1" applyBorder="1" applyAlignment="1">
      <alignment horizontal="center" vertical="center" shrinkToFit="1"/>
    </xf>
    <xf numFmtId="0" fontId="39" fillId="0" borderId="44" xfId="1" applyFont="1" applyFill="1" applyBorder="1" applyAlignment="1">
      <alignment horizontal="center" vertical="center" shrinkToFit="1"/>
    </xf>
    <xf numFmtId="0" fontId="39" fillId="0" borderId="45" xfId="1" applyFont="1" applyFill="1" applyBorder="1" applyAlignment="1">
      <alignment horizontal="center" vertical="center" shrinkToFit="1"/>
    </xf>
    <xf numFmtId="0" fontId="77" fillId="0" borderId="12" xfId="0" applyNumberFormat="1" applyFont="1" applyFill="1" applyBorder="1" applyAlignment="1">
      <alignment horizontal="center" vertical="center" shrinkToFit="1"/>
    </xf>
    <xf numFmtId="0" fontId="77" fillId="0" borderId="79" xfId="1" applyNumberFormat="1" applyFont="1" applyFill="1" applyBorder="1" applyAlignment="1">
      <alignment horizontal="center" vertical="center" shrinkToFit="1"/>
    </xf>
    <xf numFmtId="0" fontId="39" fillId="0" borderId="29" xfId="1" quotePrefix="1" applyFont="1" applyFill="1" applyBorder="1" applyAlignment="1">
      <alignment horizontal="center" vertical="center" wrapText="1"/>
    </xf>
    <xf numFmtId="0" fontId="39" fillId="0" borderId="78" xfId="1" applyNumberFormat="1" applyFont="1" applyFill="1" applyBorder="1" applyAlignment="1">
      <alignment horizontal="center" vertical="center" wrapText="1"/>
    </xf>
    <xf numFmtId="0" fontId="39" fillId="0" borderId="12" xfId="1" applyNumberFormat="1" applyFont="1" applyFill="1" applyBorder="1" applyAlignment="1">
      <alignment horizontal="center" vertical="center" wrapText="1"/>
    </xf>
    <xf numFmtId="0" fontId="39" fillId="0" borderId="79" xfId="1" applyNumberFormat="1" applyFont="1" applyFill="1" applyBorder="1" applyAlignment="1">
      <alignment horizontal="center" vertical="center" wrapText="1"/>
    </xf>
    <xf numFmtId="0" fontId="75" fillId="0" borderId="51" xfId="1" applyNumberFormat="1" applyFont="1" applyFill="1" applyBorder="1" applyAlignment="1">
      <alignment horizontal="center" vertical="center" wrapText="1"/>
    </xf>
    <xf numFmtId="0" fontId="75" fillId="0" borderId="46" xfId="1" applyNumberFormat="1" applyFont="1" applyFill="1" applyBorder="1" applyAlignment="1">
      <alignment horizontal="center" vertical="center" wrapText="1"/>
    </xf>
    <xf numFmtId="0" fontId="75" fillId="0" borderId="2" xfId="1" applyNumberFormat="1" applyFont="1" applyFill="1" applyBorder="1" applyAlignment="1">
      <alignment horizontal="center" vertical="center" wrapText="1"/>
    </xf>
    <xf numFmtId="0" fontId="75" fillId="0" borderId="32" xfId="1" applyNumberFormat="1" applyFont="1" applyFill="1" applyBorder="1" applyAlignment="1">
      <alignment horizontal="center" vertical="center"/>
    </xf>
    <xf numFmtId="0" fontId="75" fillId="0" borderId="78" xfId="1" applyNumberFormat="1" applyFont="1" applyFill="1" applyBorder="1" applyAlignment="1">
      <alignment horizontal="center" vertical="center" shrinkToFit="1"/>
    </xf>
    <xf numFmtId="0" fontId="75" fillId="0" borderId="12" xfId="1" applyNumberFormat="1" applyFont="1" applyFill="1" applyBorder="1" applyAlignment="1">
      <alignment horizontal="center" vertical="center" shrinkToFit="1"/>
    </xf>
    <xf numFmtId="0" fontId="75" fillId="0" borderId="79" xfId="1" applyNumberFormat="1" applyFont="1" applyFill="1" applyBorder="1" applyAlignment="1">
      <alignment horizontal="center" vertical="center" shrinkToFit="1"/>
    </xf>
    <xf numFmtId="0" fontId="75" fillId="0" borderId="20" xfId="1" applyNumberFormat="1" applyFont="1" applyFill="1" applyBorder="1" applyAlignment="1">
      <alignment horizontal="center" vertical="center" shrinkToFit="1"/>
    </xf>
    <xf numFmtId="0" fontId="77" fillId="0" borderId="20" xfId="1" applyNumberFormat="1" applyFont="1" applyFill="1" applyBorder="1" applyAlignment="1">
      <alignment horizontal="center" vertical="center" shrinkToFit="1"/>
    </xf>
    <xf numFmtId="0" fontId="39" fillId="0" borderId="25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96" fillId="0" borderId="31" xfId="0" applyFont="1" applyFill="1" applyBorder="1" applyAlignment="1">
      <alignment horizontal="center" vertical="center"/>
    </xf>
    <xf numFmtId="0" fontId="39" fillId="0" borderId="31" xfId="1" applyFont="1" applyFill="1" applyBorder="1" applyAlignment="1">
      <alignment horizontal="center" vertical="center" shrinkToFit="1"/>
    </xf>
    <xf numFmtId="0" fontId="39" fillId="0" borderId="49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164" fontId="39" fillId="0" borderId="44" xfId="0" applyNumberFormat="1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164" fontId="56" fillId="0" borderId="49" xfId="0" applyNumberFormat="1" applyFont="1" applyFill="1" applyBorder="1" applyAlignment="1">
      <alignment horizontal="center" vertical="center"/>
    </xf>
    <xf numFmtId="0" fontId="75" fillId="0" borderId="6" xfId="1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top"/>
    </xf>
    <xf numFmtId="49" fontId="66" fillId="0" borderId="0" xfId="0" applyNumberFormat="1" applyFont="1" applyFill="1" applyBorder="1" applyAlignment="1">
      <alignment horizontal="left" vertical="center" wrapText="1"/>
    </xf>
    <xf numFmtId="49" fontId="66" fillId="0" borderId="0" xfId="0" applyNumberFormat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 textRotation="90"/>
    </xf>
    <xf numFmtId="0" fontId="69" fillId="0" borderId="0" xfId="0" applyNumberFormat="1" applyFont="1" applyFill="1" applyBorder="1" applyAlignment="1">
      <alignment horizontal="center" vertical="center" textRotation="90" wrapText="1"/>
    </xf>
    <xf numFmtId="0" fontId="66" fillId="0" borderId="65" xfId="0" applyNumberFormat="1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75" fillId="0" borderId="13" xfId="1" applyNumberFormat="1" applyFont="1" applyFill="1" applyBorder="1" applyAlignment="1">
      <alignment horizontal="center" vertical="center" shrinkToFit="1"/>
    </xf>
    <xf numFmtId="0" fontId="77" fillId="0" borderId="6" xfId="1" applyFont="1" applyFill="1" applyBorder="1" applyAlignment="1">
      <alignment horizontal="center" vertical="center" shrinkToFit="1"/>
    </xf>
    <xf numFmtId="0" fontId="75" fillId="0" borderId="42" xfId="1" applyNumberFormat="1" applyFont="1" applyFill="1" applyBorder="1" applyAlignment="1">
      <alignment horizontal="center" vertical="center" shrinkToFit="1"/>
    </xf>
    <xf numFmtId="0" fontId="75" fillId="0" borderId="6" xfId="1" applyNumberFormat="1" applyFont="1" applyFill="1" applyBorder="1" applyAlignment="1">
      <alignment horizontal="center" vertical="center" shrinkToFit="1"/>
    </xf>
    <xf numFmtId="0" fontId="77" fillId="0" borderId="6" xfId="1" applyNumberFormat="1" applyFont="1" applyFill="1" applyBorder="1" applyAlignment="1">
      <alignment horizontal="center" vertical="center" shrinkToFit="1"/>
    </xf>
    <xf numFmtId="0" fontId="75" fillId="0" borderId="20" xfId="1" applyNumberFormat="1" applyFont="1" applyFill="1" applyBorder="1" applyAlignment="1">
      <alignment horizontal="center" vertical="center" shrinkToFit="1"/>
    </xf>
    <xf numFmtId="0" fontId="77" fillId="0" borderId="20" xfId="1" applyNumberFormat="1" applyFont="1" applyFill="1" applyBorder="1" applyAlignment="1">
      <alignment horizontal="center" vertical="center" shrinkToFit="1"/>
    </xf>
    <xf numFmtId="0" fontId="77" fillId="0" borderId="20" xfId="1" applyFont="1" applyFill="1" applyBorder="1" applyAlignment="1">
      <alignment horizontal="center" vertical="center" shrinkToFit="1"/>
    </xf>
    <xf numFmtId="0" fontId="75" fillId="0" borderId="73" xfId="1" applyNumberFormat="1" applyFont="1" applyFill="1" applyBorder="1" applyAlignment="1">
      <alignment horizontal="center" vertical="center" shrinkToFit="1"/>
    </xf>
    <xf numFmtId="0" fontId="75" fillId="0" borderId="69" xfId="1" applyNumberFormat="1" applyFont="1" applyFill="1" applyBorder="1" applyAlignment="1">
      <alignment horizontal="center" vertical="center" shrinkToFit="1"/>
    </xf>
    <xf numFmtId="0" fontId="0" fillId="0" borderId="0" xfId="0" applyAlignment="1"/>
    <xf numFmtId="49" fontId="23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/>
    </xf>
    <xf numFmtId="49" fontId="23" fillId="0" borderId="8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75" fillId="0" borderId="29" xfId="1" applyFont="1" applyFill="1" applyBorder="1" applyAlignment="1">
      <alignment horizontal="center" vertical="center" shrinkToFit="1"/>
    </xf>
    <xf numFmtId="0" fontId="77" fillId="0" borderId="22" xfId="1" applyNumberFormat="1" applyFont="1" applyFill="1" applyBorder="1" applyAlignment="1">
      <alignment horizontal="center" vertical="center" shrinkToFit="1"/>
    </xf>
    <xf numFmtId="0" fontId="75" fillId="0" borderId="22" xfId="1" applyNumberFormat="1" applyFont="1" applyFill="1" applyBorder="1" applyAlignment="1">
      <alignment horizontal="center" vertical="center" shrinkToFit="1"/>
    </xf>
    <xf numFmtId="0" fontId="75" fillId="0" borderId="13" xfId="1" applyFont="1" applyFill="1" applyBorder="1" applyAlignment="1">
      <alignment horizontal="center" vertical="center"/>
    </xf>
    <xf numFmtId="0" fontId="75" fillId="0" borderId="0" xfId="1" applyNumberFormat="1" applyFont="1" applyFill="1" applyBorder="1" applyAlignment="1">
      <alignment horizontal="left" vertical="center" wrapText="1" shrinkToFit="1"/>
    </xf>
    <xf numFmtId="0" fontId="75" fillId="0" borderId="47" xfId="1" applyNumberFormat="1" applyFont="1" applyFill="1" applyBorder="1" applyAlignment="1">
      <alignment horizontal="center" vertical="center" wrapText="1"/>
    </xf>
    <xf numFmtId="0" fontId="75" fillId="0" borderId="18" xfId="1" applyNumberFormat="1" applyFont="1" applyFill="1" applyBorder="1" applyAlignment="1">
      <alignment horizontal="center" vertical="center" wrapText="1"/>
    </xf>
    <xf numFmtId="0" fontId="75" fillId="0" borderId="37" xfId="1" applyNumberFormat="1" applyFont="1" applyFill="1" applyBorder="1" applyAlignment="1">
      <alignment horizontal="center" vertical="center" wrapText="1"/>
    </xf>
    <xf numFmtId="0" fontId="75" fillId="0" borderId="18" xfId="1" applyNumberFormat="1" applyFont="1" applyFill="1" applyBorder="1" applyAlignment="1">
      <alignment horizontal="center" vertical="center" shrinkToFit="1"/>
    </xf>
    <xf numFmtId="0" fontId="75" fillId="0" borderId="34" xfId="1" applyNumberFormat="1" applyFont="1" applyFill="1" applyBorder="1" applyAlignment="1">
      <alignment horizontal="center" vertical="center" shrinkToFit="1"/>
    </xf>
    <xf numFmtId="0" fontId="75" fillId="0" borderId="47" xfId="1" applyNumberFormat="1" applyFont="1" applyFill="1" applyBorder="1" applyAlignment="1">
      <alignment horizontal="center" vertical="center" shrinkToFit="1"/>
    </xf>
    <xf numFmtId="0" fontId="75" fillId="0" borderId="18" xfId="1" applyFont="1" applyFill="1" applyBorder="1" applyAlignment="1">
      <alignment horizontal="center" vertical="center"/>
    </xf>
    <xf numFmtId="0" fontId="75" fillId="0" borderId="34" xfId="1" applyFont="1" applyFill="1" applyBorder="1" applyAlignment="1">
      <alignment horizontal="center" vertical="center"/>
    </xf>
    <xf numFmtId="0" fontId="13" fillId="0" borderId="23" xfId="0" applyFont="1" applyBorder="1"/>
    <xf numFmtId="0" fontId="75" fillId="0" borderId="43" xfId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75" fillId="0" borderId="28" xfId="1" applyFont="1" applyFill="1" applyBorder="1" applyAlignment="1">
      <alignment horizontal="center" vertical="center"/>
    </xf>
    <xf numFmtId="0" fontId="39" fillId="0" borderId="78" xfId="0" applyFont="1" applyFill="1" applyBorder="1" applyAlignment="1">
      <alignment horizontal="center" vertical="center"/>
    </xf>
    <xf numFmtId="0" fontId="75" fillId="0" borderId="12" xfId="1" applyNumberFormat="1" applyFont="1" applyFill="1" applyBorder="1" applyAlignment="1">
      <alignment horizontal="center" vertical="center" wrapText="1"/>
    </xf>
    <xf numFmtId="0" fontId="75" fillId="0" borderId="19" xfId="1" applyNumberFormat="1" applyFont="1" applyFill="1" applyBorder="1" applyAlignment="1">
      <alignment horizontal="center" vertical="center" wrapText="1"/>
    </xf>
    <xf numFmtId="0" fontId="75" fillId="0" borderId="14" xfId="1" applyNumberFormat="1" applyFont="1" applyFill="1" applyBorder="1" applyAlignment="1">
      <alignment horizontal="center" vertical="center" wrapText="1"/>
    </xf>
    <xf numFmtId="0" fontId="39" fillId="0" borderId="77" xfId="0" applyFont="1" applyFill="1" applyBorder="1" applyAlignment="1">
      <alignment horizontal="center" vertical="center"/>
    </xf>
    <xf numFmtId="0" fontId="75" fillId="0" borderId="11" xfId="1" applyNumberFormat="1" applyFont="1" applyFill="1" applyBorder="1" applyAlignment="1">
      <alignment horizontal="center" vertical="center" wrapText="1"/>
    </xf>
    <xf numFmtId="0" fontId="75" fillId="0" borderId="5" xfId="1" applyNumberFormat="1" applyFont="1" applyFill="1" applyBorder="1" applyAlignment="1">
      <alignment horizontal="center" vertical="center" wrapText="1"/>
    </xf>
    <xf numFmtId="0" fontId="75" fillId="0" borderId="13" xfId="1" applyNumberFormat="1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/>
    </xf>
    <xf numFmtId="0" fontId="75" fillId="0" borderId="58" xfId="1" applyNumberFormat="1" applyFont="1" applyFill="1" applyBorder="1" applyAlignment="1">
      <alignment horizontal="center" vertical="center" wrapText="1"/>
    </xf>
    <xf numFmtId="0" fontId="75" fillId="0" borderId="11" xfId="1" applyNumberFormat="1" applyFont="1" applyFill="1" applyBorder="1" applyAlignment="1">
      <alignment horizontal="center" vertical="center" shrinkToFit="1"/>
    </xf>
    <xf numFmtId="0" fontId="75" fillId="0" borderId="5" xfId="1" applyNumberFormat="1" applyFont="1" applyFill="1" applyBorder="1" applyAlignment="1">
      <alignment horizontal="center" vertical="center" shrinkToFit="1"/>
    </xf>
    <xf numFmtId="0" fontId="75" fillId="0" borderId="23" xfId="1" applyNumberFormat="1" applyFont="1" applyFill="1" applyBorder="1" applyAlignment="1">
      <alignment horizontal="center" vertical="center" wrapText="1"/>
    </xf>
    <xf numFmtId="0" fontId="78" fillId="0" borderId="27" xfId="1" applyFont="1" applyFill="1" applyBorder="1" applyAlignment="1">
      <alignment horizontal="center" vertical="center" wrapText="1"/>
    </xf>
    <xf numFmtId="0" fontId="75" fillId="0" borderId="79" xfId="0" applyNumberFormat="1" applyFont="1" applyFill="1" applyBorder="1" applyAlignment="1">
      <alignment horizontal="left" vertical="center" wrapText="1" shrinkToFit="1"/>
    </xf>
    <xf numFmtId="0" fontId="39" fillId="0" borderId="23" xfId="0" applyNumberFormat="1" applyFont="1" applyFill="1" applyBorder="1" applyAlignment="1">
      <alignment horizontal="center" vertical="center" wrapText="1" shrinkToFit="1"/>
    </xf>
    <xf numFmtId="0" fontId="39" fillId="0" borderId="79" xfId="0" applyNumberFormat="1" applyFont="1" applyFill="1" applyBorder="1" applyAlignment="1">
      <alignment horizontal="center" vertical="center" wrapText="1" shrinkToFit="1"/>
    </xf>
    <xf numFmtId="0" fontId="75" fillId="0" borderId="44" xfId="1" applyNumberFormat="1" applyFont="1" applyFill="1" applyBorder="1" applyAlignment="1">
      <alignment horizontal="center" vertical="center" shrinkToFit="1"/>
    </xf>
    <xf numFmtId="0" fontId="88" fillId="0" borderId="6" xfId="0" applyNumberFormat="1" applyFont="1" applyFill="1" applyBorder="1" applyAlignment="1">
      <alignment horizontal="center" vertical="center" wrapText="1" shrinkToFit="1"/>
    </xf>
    <xf numFmtId="0" fontId="38" fillId="0" borderId="78" xfId="1" applyNumberFormat="1" applyFont="1" applyFill="1" applyBorder="1" applyAlignment="1">
      <alignment horizontal="center" vertical="center" wrapText="1"/>
    </xf>
    <xf numFmtId="0" fontId="77" fillId="0" borderId="79" xfId="0" applyNumberFormat="1" applyFont="1" applyFill="1" applyBorder="1" applyAlignment="1">
      <alignment horizontal="center" vertical="center" wrapText="1" shrinkToFit="1"/>
    </xf>
    <xf numFmtId="0" fontId="77" fillId="0" borderId="77" xfId="1" applyNumberFormat="1" applyFont="1" applyFill="1" applyBorder="1" applyAlignment="1">
      <alignment horizontal="center" vertical="center" wrapText="1"/>
    </xf>
    <xf numFmtId="0" fontId="77" fillId="0" borderId="13" xfId="0" applyNumberFormat="1" applyFont="1" applyFill="1" applyBorder="1" applyAlignment="1">
      <alignment horizontal="center" vertical="center" shrinkToFit="1"/>
    </xf>
    <xf numFmtId="0" fontId="78" fillId="0" borderId="63" xfId="0" applyNumberFormat="1" applyFont="1" applyFill="1" applyBorder="1" applyAlignment="1">
      <alignment horizontal="center" vertical="center" wrapText="1" shrinkToFit="1"/>
    </xf>
    <xf numFmtId="0" fontId="77" fillId="0" borderId="14" xfId="0" applyNumberFormat="1" applyFont="1" applyFill="1" applyBorder="1" applyAlignment="1">
      <alignment horizontal="center" vertical="center" shrinkToFit="1"/>
    </xf>
    <xf numFmtId="0" fontId="75" fillId="0" borderId="77" xfId="1" applyFont="1" applyFill="1" applyBorder="1" applyAlignment="1">
      <alignment horizontal="center" vertical="center" shrinkToFit="1"/>
    </xf>
    <xf numFmtId="0" fontId="77" fillId="0" borderId="13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/>
    </xf>
    <xf numFmtId="0" fontId="39" fillId="0" borderId="42" xfId="1" applyFont="1" applyFill="1" applyBorder="1" applyAlignment="1">
      <alignment horizontal="center" vertical="center" shrinkToFit="1"/>
    </xf>
    <xf numFmtId="0" fontId="78" fillId="0" borderId="8" xfId="0" applyNumberFormat="1" applyFont="1" applyFill="1" applyBorder="1" applyAlignment="1">
      <alignment horizontal="center" vertical="center" wrapText="1" shrinkToFit="1"/>
    </xf>
    <xf numFmtId="0" fontId="78" fillId="0" borderId="26" xfId="0" applyNumberFormat="1" applyFont="1" applyFill="1" applyBorder="1" applyAlignment="1">
      <alignment horizontal="center" vertical="center" wrapText="1" shrinkToFit="1"/>
    </xf>
    <xf numFmtId="0" fontId="78" fillId="0" borderId="47" xfId="0" applyFont="1" applyFill="1" applyBorder="1" applyAlignment="1">
      <alignment horizontal="center" vertical="center"/>
    </xf>
    <xf numFmtId="0" fontId="78" fillId="0" borderId="34" xfId="0" applyFont="1" applyFill="1" applyBorder="1" applyAlignment="1">
      <alignment horizontal="center" vertical="center"/>
    </xf>
    <xf numFmtId="0" fontId="39" fillId="0" borderId="38" xfId="0" applyNumberFormat="1" applyFont="1" applyFill="1" applyBorder="1" applyAlignment="1">
      <alignment horizontal="center" vertical="center" shrinkToFit="1"/>
    </xf>
    <xf numFmtId="0" fontId="75" fillId="0" borderId="52" xfId="1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/>
    <xf numFmtId="0" fontId="53" fillId="0" borderId="0" xfId="0" applyFont="1" applyFill="1" applyBorder="1" applyAlignment="1">
      <alignment vertical="top"/>
    </xf>
    <xf numFmtId="49" fontId="66" fillId="0" borderId="0" xfId="0" applyNumberFormat="1" applyFont="1" applyFill="1" applyBorder="1" applyAlignment="1">
      <alignment horizontal="left" vertical="center" wrapText="1"/>
    </xf>
    <xf numFmtId="49" fontId="66" fillId="0" borderId="0" xfId="0" applyNumberFormat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 textRotation="90"/>
    </xf>
    <xf numFmtId="0" fontId="69" fillId="0" borderId="0" xfId="0" applyNumberFormat="1" applyFont="1" applyFill="1" applyBorder="1" applyAlignment="1">
      <alignment horizontal="center" vertical="center" textRotation="90" wrapText="1"/>
    </xf>
    <xf numFmtId="0" fontId="66" fillId="0" borderId="65" xfId="0" applyNumberFormat="1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left" vertical="top"/>
    </xf>
    <xf numFmtId="0" fontId="27" fillId="0" borderId="2" xfId="0" applyFont="1" applyFill="1" applyBorder="1" applyAlignment="1">
      <alignment horizontal="left" vertical="center"/>
    </xf>
    <xf numFmtId="0" fontId="75" fillId="0" borderId="7" xfId="1" applyFont="1" applyFill="1" applyBorder="1" applyAlignment="1">
      <alignment horizontal="center" vertical="center" shrinkToFit="1"/>
    </xf>
    <xf numFmtId="0" fontId="75" fillId="0" borderId="42" xfId="1" applyNumberFormat="1" applyFont="1" applyFill="1" applyBorder="1" applyAlignment="1">
      <alignment horizontal="center" vertical="center" shrinkToFit="1"/>
    </xf>
    <xf numFmtId="0" fontId="39" fillId="0" borderId="30" xfId="1" applyNumberFormat="1" applyFont="1" applyFill="1" applyBorder="1" applyAlignment="1">
      <alignment horizontal="center" vertical="center" shrinkToFit="1"/>
    </xf>
    <xf numFmtId="0" fontId="75" fillId="0" borderId="30" xfId="1" applyFont="1" applyFill="1" applyBorder="1" applyAlignment="1">
      <alignment horizontal="center" vertical="center" shrinkToFit="1"/>
    </xf>
    <xf numFmtId="0" fontId="75" fillId="0" borderId="7" xfId="1" applyNumberFormat="1" applyFont="1" applyFill="1" applyBorder="1" applyAlignment="1">
      <alignment horizontal="center" vertical="center" shrinkToFit="1"/>
    </xf>
    <xf numFmtId="0" fontId="77" fillId="0" borderId="7" xfId="1" applyNumberFormat="1" applyFont="1" applyFill="1" applyBorder="1" applyAlignment="1">
      <alignment horizontal="center" vertical="center" shrinkToFit="1"/>
    </xf>
    <xf numFmtId="0" fontId="75" fillId="0" borderId="20" xfId="1" applyNumberFormat="1" applyFont="1" applyFill="1" applyBorder="1" applyAlignment="1">
      <alignment horizontal="center" vertical="center" shrinkToFit="1"/>
    </xf>
    <xf numFmtId="0" fontId="77" fillId="0" borderId="20" xfId="1" applyNumberFormat="1" applyFont="1" applyFill="1" applyBorder="1" applyAlignment="1">
      <alignment horizontal="center" vertical="center" shrinkToFit="1"/>
    </xf>
    <xf numFmtId="0" fontId="39" fillId="0" borderId="54" xfId="0" applyFont="1" applyFill="1" applyBorder="1" applyAlignment="1">
      <alignment horizontal="center" vertical="center"/>
    </xf>
    <xf numFmtId="0" fontId="77" fillId="0" borderId="56" xfId="0" applyNumberFormat="1" applyFont="1" applyFill="1" applyBorder="1" applyAlignment="1">
      <alignment horizontal="center" vertical="center" wrapText="1" shrinkToFit="1"/>
    </xf>
    <xf numFmtId="0" fontId="77" fillId="0" borderId="20" xfId="1" applyFont="1" applyFill="1" applyBorder="1" applyAlignment="1">
      <alignment horizontal="center" vertical="center" shrinkToFit="1"/>
    </xf>
    <xf numFmtId="0" fontId="77" fillId="0" borderId="48" xfId="1" applyNumberFormat="1" applyFont="1" applyFill="1" applyBorder="1" applyAlignment="1">
      <alignment horizontal="center" vertical="center" shrinkToFit="1"/>
    </xf>
    <xf numFmtId="0" fontId="77" fillId="0" borderId="57" xfId="0" applyNumberFormat="1" applyFont="1" applyFill="1" applyBorder="1" applyAlignment="1">
      <alignment horizontal="center" vertical="center" wrapText="1" shrinkToFit="1"/>
    </xf>
    <xf numFmtId="0" fontId="77" fillId="0" borderId="6" xfId="1" applyFont="1" applyFill="1" applyBorder="1" applyAlignment="1">
      <alignment horizontal="center" vertical="center" shrinkToFit="1"/>
    </xf>
    <xf numFmtId="0" fontId="75" fillId="0" borderId="6" xfId="1" applyNumberFormat="1" applyFont="1" applyFill="1" applyBorder="1" applyAlignment="1">
      <alignment horizontal="center" vertical="center" shrinkToFit="1"/>
    </xf>
    <xf numFmtId="0" fontId="77" fillId="0" borderId="6" xfId="1" applyNumberFormat="1" applyFont="1" applyFill="1" applyBorder="1" applyAlignment="1">
      <alignment horizontal="center" vertical="center" shrinkToFit="1"/>
    </xf>
    <xf numFmtId="0" fontId="75" fillId="0" borderId="13" xfId="1" applyNumberFormat="1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/>
    </xf>
    <xf numFmtId="0" fontId="75" fillId="0" borderId="29" xfId="1" applyFont="1" applyFill="1" applyBorder="1" applyAlignment="1">
      <alignment horizontal="center" vertical="center" shrinkToFit="1"/>
    </xf>
    <xf numFmtId="0" fontId="39" fillId="0" borderId="0" xfId="0" applyFont="1" applyFill="1" applyAlignment="1"/>
    <xf numFmtId="0" fontId="44" fillId="0" borderId="39" xfId="0" applyFont="1" applyFill="1" applyBorder="1" applyAlignment="1">
      <alignment horizontal="center" vertical="center"/>
    </xf>
    <xf numFmtId="0" fontId="39" fillId="0" borderId="10" xfId="1" applyNumberFormat="1" applyFont="1" applyFill="1" applyBorder="1" applyAlignment="1">
      <alignment horizontal="center" vertical="center" shrinkToFit="1"/>
    </xf>
    <xf numFmtId="0" fontId="75" fillId="0" borderId="7" xfId="0" applyNumberFormat="1" applyFont="1" applyFill="1" applyBorder="1" applyAlignment="1">
      <alignment horizontal="center" vertical="center" wrapText="1" shrinkToFit="1"/>
    </xf>
    <xf numFmtId="0" fontId="39" fillId="0" borderId="43" xfId="1" applyFont="1" applyFill="1" applyBorder="1" applyAlignment="1">
      <alignment horizontal="center" vertical="center" shrinkToFit="1"/>
    </xf>
    <xf numFmtId="0" fontId="75" fillId="0" borderId="43" xfId="1" applyNumberFormat="1" applyFont="1" applyFill="1" applyBorder="1" applyAlignment="1">
      <alignment horizontal="center" vertical="center" wrapText="1"/>
    </xf>
    <xf numFmtId="0" fontId="75" fillId="0" borderId="20" xfId="0" applyNumberFormat="1" applyFont="1" applyFill="1" applyBorder="1" applyAlignment="1">
      <alignment horizontal="center" vertical="center" wrapText="1" shrinkToFit="1"/>
    </xf>
    <xf numFmtId="0" fontId="75" fillId="0" borderId="74" xfId="1" applyFont="1" applyFill="1" applyBorder="1" applyAlignment="1">
      <alignment horizontal="center" vertical="center"/>
    </xf>
    <xf numFmtId="0" fontId="75" fillId="0" borderId="44" xfId="1" applyFont="1" applyFill="1" applyBorder="1" applyAlignment="1">
      <alignment horizontal="center" vertical="center"/>
    </xf>
    <xf numFmtId="0" fontId="75" fillId="0" borderId="45" xfId="1" applyFont="1" applyFill="1" applyBorder="1" applyAlignment="1">
      <alignment horizontal="center" vertical="center"/>
    </xf>
    <xf numFmtId="0" fontId="75" fillId="0" borderId="49" xfId="1" applyNumberFormat="1" applyFont="1" applyFill="1" applyBorder="1" applyAlignment="1">
      <alignment horizontal="center" vertical="center" shrinkToFit="1"/>
    </xf>
    <xf numFmtId="0" fontId="39" fillId="0" borderId="34" xfId="1" applyNumberFormat="1" applyFont="1" applyFill="1" applyBorder="1" applyAlignment="1">
      <alignment horizontal="center" vertical="center" shrinkToFit="1"/>
    </xf>
    <xf numFmtId="0" fontId="75" fillId="0" borderId="47" xfId="1" applyNumberFormat="1" applyFont="1" applyFill="1" applyBorder="1" applyAlignment="1">
      <alignment horizontal="center" vertical="center"/>
    </xf>
    <xf numFmtId="0" fontId="75" fillId="0" borderId="18" xfId="1" applyNumberFormat="1" applyFont="1" applyFill="1" applyBorder="1" applyAlignment="1">
      <alignment horizontal="center" vertical="center"/>
    </xf>
    <xf numFmtId="0" fontId="75" fillId="0" borderId="37" xfId="1" applyNumberFormat="1" applyFont="1" applyFill="1" applyBorder="1" applyAlignment="1">
      <alignment horizontal="center" vertical="center"/>
    </xf>
    <xf numFmtId="0" fontId="75" fillId="0" borderId="18" xfId="1" applyFont="1" applyFill="1" applyBorder="1" applyAlignment="1">
      <alignment horizontal="center" vertical="center" shrinkToFit="1"/>
    </xf>
    <xf numFmtId="0" fontId="75" fillId="0" borderId="34" xfId="1" applyFont="1" applyFill="1" applyBorder="1" applyAlignment="1">
      <alignment horizontal="center" vertical="center" shrinkToFit="1"/>
    </xf>
    <xf numFmtId="0" fontId="75" fillId="0" borderId="21" xfId="0" applyNumberFormat="1" applyFont="1" applyFill="1" applyBorder="1" applyAlignment="1">
      <alignment horizontal="center" vertical="center" wrapText="1" shrinkToFit="1"/>
    </xf>
    <xf numFmtId="0" fontId="75" fillId="0" borderId="18" xfId="0" applyNumberFormat="1" applyFont="1" applyFill="1" applyBorder="1" applyAlignment="1">
      <alignment horizontal="center" vertical="center" wrapText="1" shrinkToFit="1"/>
    </xf>
    <xf numFmtId="0" fontId="75" fillId="0" borderId="56" xfId="0" applyFont="1" applyFill="1" applyBorder="1" applyAlignment="1">
      <alignment horizontal="center" vertical="center"/>
    </xf>
    <xf numFmtId="0" fontId="75" fillId="0" borderId="57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center" vertical="center"/>
    </xf>
    <xf numFmtId="0" fontId="75" fillId="0" borderId="37" xfId="0" applyFont="1" applyFill="1" applyBorder="1" applyAlignment="1">
      <alignment horizontal="center" vertical="center"/>
    </xf>
    <xf numFmtId="0" fontId="39" fillId="0" borderId="47" xfId="0" applyNumberFormat="1" applyFont="1" applyFill="1" applyBorder="1" applyAlignment="1">
      <alignment horizontal="center" vertical="center" wrapText="1" shrinkToFit="1"/>
    </xf>
    <xf numFmtId="0" fontId="77" fillId="0" borderId="18" xfId="0" applyNumberFormat="1" applyFont="1" applyFill="1" applyBorder="1" applyAlignment="1">
      <alignment horizontal="center" vertical="center" wrapText="1" shrinkToFit="1"/>
    </xf>
    <xf numFmtId="0" fontId="77" fillId="0" borderId="18" xfId="0" applyNumberFormat="1" applyFont="1" applyFill="1" applyBorder="1" applyAlignment="1">
      <alignment horizontal="center" vertical="center" shrinkToFit="1"/>
    </xf>
    <xf numFmtId="0" fontId="77" fillId="0" borderId="34" xfId="0" applyNumberFormat="1" applyFont="1" applyFill="1" applyBorder="1" applyAlignment="1">
      <alignment horizontal="center" vertical="center" shrinkToFit="1"/>
    </xf>
    <xf numFmtId="0" fontId="77" fillId="0" borderId="18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7" fillId="0" borderId="18" xfId="1" applyNumberFormat="1" applyFont="1" applyFill="1" applyBorder="1" applyAlignment="1">
      <alignment horizontal="center" vertical="center" wrapText="1"/>
    </xf>
    <xf numFmtId="0" fontId="77" fillId="0" borderId="18" xfId="1" applyNumberFormat="1" applyFont="1" applyFill="1" applyBorder="1" applyAlignment="1">
      <alignment horizontal="center" vertical="center" shrinkToFit="1"/>
    </xf>
    <xf numFmtId="0" fontId="39" fillId="0" borderId="79" xfId="1" applyNumberFormat="1" applyFont="1" applyFill="1" applyBorder="1" applyAlignment="1">
      <alignment horizontal="center" vertical="center" shrinkToFit="1"/>
    </xf>
    <xf numFmtId="0" fontId="75" fillId="0" borderId="54" xfId="1" applyNumberFormat="1" applyFont="1" applyFill="1" applyBorder="1" applyAlignment="1">
      <alignment horizontal="center" vertical="center"/>
    </xf>
    <xf numFmtId="0" fontId="75" fillId="0" borderId="68" xfId="1" applyNumberFormat="1" applyFont="1" applyFill="1" applyBorder="1" applyAlignment="1">
      <alignment horizontal="center" vertical="center"/>
    </xf>
    <xf numFmtId="0" fontId="78" fillId="0" borderId="47" xfId="1" applyFont="1" applyFill="1" applyBorder="1" applyAlignment="1">
      <alignment horizontal="center" vertical="center" wrapText="1"/>
    </xf>
    <xf numFmtId="0" fontId="77" fillId="0" borderId="47" xfId="1" applyNumberFormat="1" applyFont="1" applyFill="1" applyBorder="1" applyAlignment="1">
      <alignment horizontal="center" vertical="center" wrapText="1"/>
    </xf>
    <xf numFmtId="0" fontId="77" fillId="0" borderId="34" xfId="1" applyNumberFormat="1" applyFont="1" applyFill="1" applyBorder="1" applyAlignment="1">
      <alignment horizontal="center" vertical="center" shrinkToFit="1"/>
    </xf>
    <xf numFmtId="0" fontId="77" fillId="0" borderId="34" xfId="1" applyFont="1" applyFill="1" applyBorder="1" applyAlignment="1">
      <alignment horizontal="center" vertical="center" shrinkToFit="1"/>
    </xf>
    <xf numFmtId="0" fontId="75" fillId="0" borderId="47" xfId="1" applyFont="1" applyFill="1" applyBorder="1" applyAlignment="1">
      <alignment horizontal="center" vertical="center" shrinkToFit="1"/>
    </xf>
    <xf numFmtId="0" fontId="78" fillId="0" borderId="29" xfId="1" applyFont="1" applyFill="1" applyBorder="1" applyAlignment="1">
      <alignment horizontal="center" vertical="center" wrapText="1"/>
    </xf>
    <xf numFmtId="0" fontId="78" fillId="0" borderId="23" xfId="1" applyFont="1" applyFill="1" applyBorder="1" applyAlignment="1">
      <alignment horizontal="center" vertical="center" wrapText="1"/>
    </xf>
    <xf numFmtId="0" fontId="38" fillId="0" borderId="79" xfId="1" applyNumberFormat="1" applyFont="1" applyFill="1" applyBorder="1" applyAlignment="1">
      <alignment horizontal="center" vertical="center" wrapText="1"/>
    </xf>
    <xf numFmtId="0" fontId="75" fillId="0" borderId="69" xfId="1" applyNumberFormat="1" applyFont="1" applyFill="1" applyBorder="1" applyAlignment="1">
      <alignment horizontal="center" vertical="center"/>
    </xf>
    <xf numFmtId="0" fontId="77" fillId="0" borderId="6" xfId="1" applyNumberFormat="1" applyFont="1" applyFill="1" applyBorder="1" applyAlignment="1">
      <alignment horizontal="center" vertical="center" wrapText="1"/>
    </xf>
    <xf numFmtId="0" fontId="77" fillId="0" borderId="29" xfId="1" applyNumberFormat="1" applyFont="1" applyFill="1" applyBorder="1" applyAlignment="1">
      <alignment horizontal="center" vertical="center" wrapText="1"/>
    </xf>
    <xf numFmtId="0" fontId="77" fillId="0" borderId="23" xfId="1" applyNumberFormat="1" applyFont="1" applyFill="1" applyBorder="1" applyAlignment="1">
      <alignment horizontal="center" vertical="center" wrapText="1"/>
    </xf>
    <xf numFmtId="0" fontId="77" fillId="0" borderId="21" xfId="1" applyNumberFormat="1" applyFont="1" applyFill="1" applyBorder="1" applyAlignment="1">
      <alignment horizontal="center" vertical="center" wrapText="1"/>
    </xf>
    <xf numFmtId="0" fontId="78" fillId="0" borderId="42" xfId="1" applyFont="1" applyFill="1" applyBorder="1" applyAlignment="1">
      <alignment horizontal="center" vertical="center" wrapText="1"/>
    </xf>
    <xf numFmtId="0" fontId="38" fillId="0" borderId="14" xfId="1" applyNumberFormat="1" applyFont="1" applyFill="1" applyBorder="1" applyAlignment="1">
      <alignment horizontal="center" vertical="center" wrapText="1"/>
    </xf>
    <xf numFmtId="0" fontId="78" fillId="0" borderId="74" xfId="0" applyFont="1" applyFill="1" applyBorder="1" applyAlignment="1">
      <alignment horizontal="center" vertical="center"/>
    </xf>
    <xf numFmtId="0" fontId="77" fillId="0" borderId="42" xfId="1" applyNumberFormat="1" applyFont="1" applyFill="1" applyBorder="1" applyAlignment="1">
      <alignment horizontal="center" vertical="center" wrapText="1"/>
    </xf>
    <xf numFmtId="0" fontId="77" fillId="0" borderId="7" xfId="1" applyNumberFormat="1" applyFont="1" applyFill="1" applyBorder="1" applyAlignment="1">
      <alignment horizontal="center" vertical="center" wrapText="1"/>
    </xf>
    <xf numFmtId="0" fontId="77" fillId="0" borderId="14" xfId="1" applyNumberFormat="1" applyFont="1" applyFill="1" applyBorder="1" applyAlignment="1">
      <alignment horizontal="center" vertical="center" shrinkToFit="1"/>
    </xf>
    <xf numFmtId="0" fontId="78" fillId="0" borderId="67" xfId="0" applyNumberFormat="1" applyFont="1" applyFill="1" applyBorder="1" applyAlignment="1">
      <alignment horizontal="center" vertical="center" wrapText="1" shrinkToFit="1"/>
    </xf>
    <xf numFmtId="0" fontId="77" fillId="0" borderId="31" xfId="1" applyNumberFormat="1" applyFont="1" applyFill="1" applyBorder="1" applyAlignment="1">
      <alignment horizontal="center" vertical="center" shrinkToFit="1"/>
    </xf>
    <xf numFmtId="0" fontId="72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39" fillId="0" borderId="44" xfId="1" applyNumberFormat="1" applyFont="1" applyFill="1" applyBorder="1" applyAlignment="1">
      <alignment horizontal="center" vertical="center" shrinkToFit="1"/>
    </xf>
    <xf numFmtId="0" fontId="106" fillId="0" borderId="25" xfId="0" applyNumberFormat="1" applyFont="1" applyBorder="1" applyAlignment="1">
      <alignment horizontal="center" vertical="center" wrapText="1"/>
    </xf>
    <xf numFmtId="49" fontId="75" fillId="0" borderId="0" xfId="0" applyNumberFormat="1" applyFont="1" applyFill="1" applyBorder="1"/>
    <xf numFmtId="49" fontId="75" fillId="0" borderId="25" xfId="0" applyNumberFormat="1" applyFont="1" applyFill="1" applyBorder="1" applyAlignment="1">
      <alignment horizontal="center" vertical="center"/>
    </xf>
    <xf numFmtId="49" fontId="75" fillId="0" borderId="17" xfId="0" applyNumberFormat="1" applyFont="1" applyFill="1" applyBorder="1" applyAlignment="1">
      <alignment horizontal="center" vertical="center"/>
    </xf>
    <xf numFmtId="0" fontId="110" fillId="0" borderId="92" xfId="0" applyFont="1" applyBorder="1" applyAlignment="1">
      <alignment horizontal="center" vertical="center" wrapText="1"/>
    </xf>
    <xf numFmtId="0" fontId="110" fillId="0" borderId="93" xfId="0" applyFont="1" applyBorder="1" applyAlignment="1">
      <alignment horizontal="center" vertical="center" wrapText="1"/>
    </xf>
    <xf numFmtId="0" fontId="110" fillId="0" borderId="90" xfId="0" applyFont="1" applyBorder="1" applyAlignment="1">
      <alignment horizontal="center" vertical="center" wrapText="1"/>
    </xf>
    <xf numFmtId="0" fontId="110" fillId="0" borderId="96" xfId="0" applyFont="1" applyBorder="1" applyAlignment="1">
      <alignment horizontal="center" vertical="center" wrapText="1"/>
    </xf>
    <xf numFmtId="0" fontId="4" fillId="0" borderId="0" xfId="0" applyFont="1" applyFill="1" applyAlignment="1"/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0" xfId="0" applyFill="1" applyAlignment="1"/>
    <xf numFmtId="0" fontId="23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3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/>
    </xf>
    <xf numFmtId="0" fontId="30" fillId="0" borderId="2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9" fillId="0" borderId="0" xfId="0" applyNumberFormat="1" applyFont="1" applyFill="1" applyBorder="1"/>
    <xf numFmtId="49" fontId="2" fillId="0" borderId="0" xfId="0" applyNumberFormat="1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33" xfId="0" applyFont="1" applyFill="1" applyBorder="1" applyAlignment="1">
      <alignment vertical="top"/>
    </xf>
    <xf numFmtId="0" fontId="61" fillId="0" borderId="56" xfId="0" applyFont="1" applyFill="1" applyBorder="1" applyAlignment="1">
      <alignment horizontal="center" vertical="center"/>
    </xf>
    <xf numFmtId="0" fontId="39" fillId="0" borderId="27" xfId="0" applyNumberFormat="1" applyFont="1" applyFill="1" applyBorder="1" applyAlignment="1">
      <alignment horizontal="center" vertical="center" wrapText="1" shrinkToFit="1"/>
    </xf>
    <xf numFmtId="0" fontId="39" fillId="0" borderId="78" xfId="0" applyNumberFormat="1" applyFont="1" applyFill="1" applyBorder="1" applyAlignment="1">
      <alignment horizontal="center" vertical="center" wrapText="1" shrinkToFit="1"/>
    </xf>
    <xf numFmtId="0" fontId="75" fillId="0" borderId="27" xfId="0" applyNumberFormat="1" applyFont="1" applyFill="1" applyBorder="1" applyAlignment="1">
      <alignment horizontal="center" vertical="center" wrapText="1" shrinkToFit="1"/>
    </xf>
    <xf numFmtId="0" fontId="38" fillId="0" borderId="20" xfId="0" applyNumberFormat="1" applyFont="1" applyFill="1" applyBorder="1" applyAlignment="1">
      <alignment horizontal="center" vertical="center" wrapText="1" shrinkToFit="1"/>
    </xf>
    <xf numFmtId="0" fontId="32" fillId="0" borderId="20" xfId="1" applyNumberFormat="1" applyFont="1" applyFill="1" applyBorder="1" applyAlignment="1">
      <alignment horizontal="center" vertical="center" shrinkToFit="1"/>
    </xf>
    <xf numFmtId="0" fontId="38" fillId="0" borderId="48" xfId="1" applyNumberFormat="1" applyFont="1" applyFill="1" applyBorder="1" applyAlignment="1">
      <alignment horizontal="center" vertical="center" shrinkToFit="1"/>
    </xf>
    <xf numFmtId="0" fontId="75" fillId="0" borderId="35" xfId="0" applyNumberFormat="1" applyFont="1" applyFill="1" applyBorder="1" applyAlignment="1">
      <alignment horizontal="center" vertical="center" wrapText="1" shrinkToFit="1"/>
    </xf>
    <xf numFmtId="0" fontId="75" fillId="0" borderId="27" xfId="0" applyNumberFormat="1" applyFont="1" applyFill="1" applyBorder="1" applyAlignment="1">
      <alignment horizontal="center" vertical="center" shrinkToFit="1"/>
    </xf>
    <xf numFmtId="0" fontId="75" fillId="0" borderId="20" xfId="0" applyNumberFormat="1" applyFont="1" applyFill="1" applyBorder="1" applyAlignment="1">
      <alignment horizontal="center" vertical="center" shrinkToFit="1"/>
    </xf>
    <xf numFmtId="0" fontId="75" fillId="0" borderId="48" xfId="0" applyNumberFormat="1" applyFont="1" applyFill="1" applyBorder="1" applyAlignment="1">
      <alignment horizontal="center" vertical="center" shrinkToFit="1"/>
    </xf>
    <xf numFmtId="0" fontId="32" fillId="0" borderId="27" xfId="1" applyNumberFormat="1" applyFont="1" applyFill="1" applyBorder="1" applyAlignment="1">
      <alignment horizontal="center" vertical="center" shrinkToFit="1"/>
    </xf>
    <xf numFmtId="0" fontId="75" fillId="0" borderId="20" xfId="0" applyFont="1" applyFill="1" applyBorder="1" applyAlignment="1">
      <alignment horizontal="center" vertical="center"/>
    </xf>
    <xf numFmtId="0" fontId="75" fillId="0" borderId="48" xfId="0" applyFont="1" applyFill="1" applyBorder="1" applyAlignment="1">
      <alignment horizontal="center" vertical="center"/>
    </xf>
    <xf numFmtId="0" fontId="61" fillId="0" borderId="57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75" fillId="0" borderId="11" xfId="0" applyNumberFormat="1" applyFont="1" applyFill="1" applyBorder="1" applyAlignment="1">
      <alignment horizontal="center" vertical="center" wrapText="1" shrinkToFit="1"/>
    </xf>
    <xf numFmtId="0" fontId="38" fillId="0" borderId="6" xfId="0" applyNumberFormat="1" applyFont="1" applyFill="1" applyBorder="1" applyAlignment="1">
      <alignment horizontal="center" vertical="center" wrapText="1" shrinkToFit="1"/>
    </xf>
    <xf numFmtId="0" fontId="38" fillId="0" borderId="12" xfId="1" applyNumberFormat="1" applyFont="1" applyFill="1" applyBorder="1" applyAlignment="1">
      <alignment horizontal="center" vertical="center" shrinkToFit="1"/>
    </xf>
    <xf numFmtId="0" fontId="75" fillId="0" borderId="69" xfId="0" applyNumberFormat="1" applyFont="1" applyFill="1" applyBorder="1" applyAlignment="1">
      <alignment horizontal="center" vertical="center" wrapText="1" shrinkToFit="1"/>
    </xf>
    <xf numFmtId="0" fontId="75" fillId="0" borderId="29" xfId="0" applyNumberFormat="1" applyFont="1" applyFill="1" applyBorder="1" applyAlignment="1">
      <alignment horizontal="center" vertical="center" shrinkToFit="1"/>
    </xf>
    <xf numFmtId="0" fontId="75" fillId="0" borderId="6" xfId="0" applyNumberFormat="1" applyFont="1" applyFill="1" applyBorder="1" applyAlignment="1">
      <alignment horizontal="center" vertical="center" shrinkToFit="1"/>
    </xf>
    <xf numFmtId="0" fontId="75" fillId="0" borderId="12" xfId="0" applyNumberFormat="1" applyFont="1" applyFill="1" applyBorder="1" applyAlignment="1">
      <alignment horizontal="center" vertical="center" shrinkToFit="1"/>
    </xf>
    <xf numFmtId="0" fontId="32" fillId="0" borderId="29" xfId="1" applyNumberFormat="1" applyFont="1" applyFill="1" applyBorder="1" applyAlignment="1">
      <alignment horizontal="center" vertical="center" shrinkToFit="1"/>
    </xf>
    <xf numFmtId="0" fontId="75" fillId="0" borderId="28" xfId="0" applyNumberFormat="1" applyFont="1" applyFill="1" applyBorder="1" applyAlignment="1">
      <alignment horizontal="center" vertical="center" shrinkToFit="1"/>
    </xf>
    <xf numFmtId="0" fontId="77" fillId="0" borderId="11" xfId="0" applyNumberFormat="1" applyFont="1" applyFill="1" applyBorder="1" applyAlignment="1">
      <alignment horizontal="center" vertical="center" wrapText="1" shrinkToFit="1"/>
    </xf>
    <xf numFmtId="0" fontId="32" fillId="0" borderId="6" xfId="1" applyNumberFormat="1" applyFont="1" applyFill="1" applyBorder="1" applyAlignment="1">
      <alignment horizontal="center" vertical="center" shrinkToFit="1"/>
    </xf>
    <xf numFmtId="0" fontId="88" fillId="0" borderId="12" xfId="0" applyNumberFormat="1" applyFont="1" applyFill="1" applyBorder="1" applyAlignment="1">
      <alignment horizontal="center" vertical="center" wrapText="1" shrinkToFit="1"/>
    </xf>
    <xf numFmtId="0" fontId="75" fillId="0" borderId="76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79" xfId="0" applyFont="1" applyFill="1" applyBorder="1" applyAlignment="1">
      <alignment horizontal="center" vertical="center"/>
    </xf>
    <xf numFmtId="0" fontId="77" fillId="0" borderId="76" xfId="0" applyNumberFormat="1" applyFont="1" applyFill="1" applyBorder="1" applyAlignment="1">
      <alignment horizontal="center" vertical="center" wrapText="1" shrinkToFit="1"/>
    </xf>
    <xf numFmtId="0" fontId="32" fillId="0" borderId="21" xfId="1" applyNumberFormat="1" applyFont="1" applyFill="1" applyBorder="1" applyAlignment="1">
      <alignment horizontal="center" vertical="center" shrinkToFit="1"/>
    </xf>
    <xf numFmtId="0" fontId="88" fillId="0" borderId="79" xfId="0" applyNumberFormat="1" applyFont="1" applyFill="1" applyBorder="1" applyAlignment="1">
      <alignment horizontal="center" vertical="center" wrapText="1" shrinkToFit="1"/>
    </xf>
    <xf numFmtId="0" fontId="77" fillId="0" borderId="68" xfId="0" applyNumberFormat="1" applyFont="1" applyFill="1" applyBorder="1" applyAlignment="1">
      <alignment horizontal="center" vertical="center" wrapText="1" shrinkToFit="1"/>
    </xf>
    <xf numFmtId="0" fontId="77" fillId="0" borderId="79" xfId="0" applyNumberFormat="1" applyFont="1" applyFill="1" applyBorder="1" applyAlignment="1">
      <alignment horizontal="center" vertical="center" shrinkToFit="1"/>
    </xf>
    <xf numFmtId="0" fontId="13" fillId="0" borderId="33" xfId="0" applyFont="1" applyFill="1" applyBorder="1"/>
    <xf numFmtId="0" fontId="39" fillId="0" borderId="11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77" fillId="0" borderId="27" xfId="0" applyNumberFormat="1" applyFont="1" applyFill="1" applyBorder="1" applyAlignment="1">
      <alignment horizontal="center" vertical="center" wrapText="1" shrinkToFit="1"/>
    </xf>
    <xf numFmtId="0" fontId="77" fillId="0" borderId="20" xfId="0" applyNumberFormat="1" applyFont="1" applyFill="1" applyBorder="1" applyAlignment="1">
      <alignment horizontal="center" vertical="center" wrapText="1" shrinkToFit="1"/>
    </xf>
    <xf numFmtId="0" fontId="77" fillId="0" borderId="78" xfId="0" applyNumberFormat="1" applyFont="1" applyFill="1" applyBorder="1" applyAlignment="1">
      <alignment horizontal="center" vertical="center" wrapText="1" shrinkToFit="1"/>
    </xf>
    <xf numFmtId="0" fontId="77" fillId="0" borderId="54" xfId="0" applyNumberFormat="1" applyFont="1" applyFill="1" applyBorder="1" applyAlignment="1">
      <alignment horizontal="center" vertical="center" wrapText="1" shrinkToFit="1"/>
    </xf>
    <xf numFmtId="0" fontId="77" fillId="0" borderId="27" xfId="0" applyNumberFormat="1" applyFont="1" applyFill="1" applyBorder="1" applyAlignment="1">
      <alignment horizontal="center" vertical="center" shrinkToFit="1"/>
    </xf>
    <xf numFmtId="0" fontId="77" fillId="0" borderId="20" xfId="0" applyNumberFormat="1" applyFont="1" applyFill="1" applyBorder="1" applyAlignment="1">
      <alignment horizontal="center" vertical="center" shrinkToFit="1"/>
    </xf>
    <xf numFmtId="0" fontId="77" fillId="0" borderId="78" xfId="0" applyNumberFormat="1" applyFont="1" applyFill="1" applyBorder="1" applyAlignment="1">
      <alignment horizontal="center" vertical="center" shrinkToFit="1"/>
    </xf>
    <xf numFmtId="0" fontId="77" fillId="0" borderId="27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48" xfId="0" applyFont="1" applyFill="1" applyBorder="1" applyAlignment="1">
      <alignment horizontal="center" vertical="center"/>
    </xf>
    <xf numFmtId="0" fontId="77" fillId="0" borderId="29" xfId="0" applyNumberFormat="1" applyFont="1" applyFill="1" applyBorder="1" applyAlignment="1">
      <alignment horizontal="center" vertical="center" wrapText="1" shrinkToFit="1"/>
    </xf>
    <xf numFmtId="0" fontId="88" fillId="0" borderId="29" xfId="0" applyFont="1" applyFill="1" applyBorder="1" applyAlignment="1">
      <alignment horizontal="center" vertical="center"/>
    </xf>
    <xf numFmtId="164" fontId="77" fillId="0" borderId="6" xfId="0" applyNumberFormat="1" applyFont="1" applyFill="1" applyBorder="1" applyAlignment="1">
      <alignment horizontal="center" vertical="center"/>
    </xf>
    <xf numFmtId="164" fontId="77" fillId="0" borderId="28" xfId="0" applyNumberFormat="1" applyFont="1" applyFill="1" applyBorder="1" applyAlignment="1">
      <alignment horizontal="center" vertical="center"/>
    </xf>
    <xf numFmtId="1" fontId="77" fillId="0" borderId="6" xfId="0" applyNumberFormat="1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1" fontId="77" fillId="0" borderId="21" xfId="0" applyNumberFormat="1" applyFont="1" applyFill="1" applyBorder="1" applyAlignment="1">
      <alignment horizontal="center" vertical="center"/>
    </xf>
    <xf numFmtId="164" fontId="77" fillId="0" borderId="21" xfId="0" applyNumberFormat="1" applyFont="1" applyFill="1" applyBorder="1" applyAlignment="1">
      <alignment horizontal="center" vertical="center"/>
    </xf>
    <xf numFmtId="164" fontId="77" fillId="0" borderId="51" xfId="0" applyNumberFormat="1" applyFont="1" applyFill="1" applyBorder="1" applyAlignment="1">
      <alignment horizontal="center" vertical="center"/>
    </xf>
    <xf numFmtId="0" fontId="77" fillId="0" borderId="48" xfId="0" applyNumberFormat="1" applyFont="1" applyFill="1" applyBorder="1" applyAlignment="1">
      <alignment horizontal="center" vertical="center" wrapText="1" shrinkToFit="1"/>
    </xf>
    <xf numFmtId="0" fontId="77" fillId="0" borderId="46" xfId="0" applyNumberFormat="1" applyFont="1" applyFill="1" applyBorder="1" applyAlignment="1">
      <alignment horizontal="center" vertical="center" wrapText="1" shrinkToFit="1"/>
    </xf>
    <xf numFmtId="0" fontId="77" fillId="0" borderId="48" xfId="0" applyNumberFormat="1" applyFont="1" applyFill="1" applyBorder="1" applyAlignment="1">
      <alignment horizontal="center" vertical="center" shrinkToFit="1"/>
    </xf>
    <xf numFmtId="0" fontId="88" fillId="0" borderId="77" xfId="0" applyNumberFormat="1" applyFont="1" applyFill="1" applyBorder="1" applyAlignment="1">
      <alignment horizontal="center" vertical="center" shrinkToFit="1"/>
    </xf>
    <xf numFmtId="0" fontId="88" fillId="0" borderId="11" xfId="0" applyNumberFormat="1" applyFont="1" applyFill="1" applyBorder="1" applyAlignment="1">
      <alignment horizontal="center" vertical="center" shrinkToFit="1"/>
    </xf>
    <xf numFmtId="0" fontId="75" fillId="0" borderId="14" xfId="0" applyNumberFormat="1" applyFont="1" applyFill="1" applyBorder="1" applyAlignment="1">
      <alignment horizontal="left" vertical="center" wrapText="1" shrinkToFit="1"/>
    </xf>
    <xf numFmtId="0" fontId="39" fillId="0" borderId="14" xfId="0" applyNumberFormat="1" applyFont="1" applyFill="1" applyBorder="1" applyAlignment="1">
      <alignment horizontal="center" vertical="center" wrapText="1" shrinkToFit="1"/>
    </xf>
    <xf numFmtId="0" fontId="77" fillId="0" borderId="42" xfId="0" applyNumberFormat="1" applyFont="1" applyFill="1" applyBorder="1" applyAlignment="1">
      <alignment horizontal="center" vertical="center" wrapText="1" shrinkToFit="1"/>
    </xf>
    <xf numFmtId="0" fontId="32" fillId="0" borderId="7" xfId="1" applyNumberFormat="1" applyFont="1" applyFill="1" applyBorder="1" applyAlignment="1">
      <alignment horizontal="center" vertical="center" shrinkToFit="1"/>
    </xf>
    <xf numFmtId="0" fontId="77" fillId="0" borderId="32" xfId="0" applyNumberFormat="1" applyFont="1" applyFill="1" applyBorder="1" applyAlignment="1">
      <alignment horizontal="center" vertical="center" wrapText="1" shrinkToFit="1"/>
    </xf>
    <xf numFmtId="0" fontId="32" fillId="0" borderId="42" xfId="1" applyNumberFormat="1" applyFont="1" applyFill="1" applyBorder="1" applyAlignment="1">
      <alignment horizontal="center" vertical="center" shrinkToFit="1"/>
    </xf>
    <xf numFmtId="0" fontId="88" fillId="0" borderId="4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left" vertical="center" wrapText="1" shrinkToFit="1"/>
    </xf>
    <xf numFmtId="0" fontId="77" fillId="0" borderId="22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/>
    <xf numFmtId="49" fontId="13" fillId="0" borderId="0" xfId="0" applyNumberFormat="1" applyFont="1" applyFill="1" applyBorder="1"/>
    <xf numFmtId="0" fontId="32" fillId="0" borderId="0" xfId="0" applyFont="1" applyFill="1" applyBorder="1" applyAlignment="1">
      <alignment vertical="justify"/>
    </xf>
    <xf numFmtId="0" fontId="32" fillId="0" borderId="0" xfId="0" applyFont="1" applyFill="1" applyAlignment="1"/>
    <xf numFmtId="49" fontId="33" fillId="0" borderId="0" xfId="0" applyNumberFormat="1" applyFont="1" applyFill="1" applyBorder="1" applyAlignment="1">
      <alignment horizontal="left" vertical="justify"/>
    </xf>
    <xf numFmtId="0" fontId="34" fillId="0" borderId="0" xfId="0" applyFont="1" applyFill="1" applyBorder="1"/>
    <xf numFmtId="0" fontId="32" fillId="0" borderId="0" xfId="0" applyFont="1" applyFill="1" applyBorder="1" applyAlignment="1"/>
    <xf numFmtId="0" fontId="32" fillId="0" borderId="0" xfId="0" applyFont="1" applyFill="1" applyAlignment="1">
      <alignment horizontal="center"/>
    </xf>
    <xf numFmtId="0" fontId="34" fillId="0" borderId="0" xfId="0" applyFont="1" applyFill="1" applyBorder="1" applyAlignment="1" applyProtection="1"/>
    <xf numFmtId="0" fontId="35" fillId="0" borderId="0" xfId="0" applyFont="1" applyFill="1" applyAlignment="1" applyProtection="1"/>
    <xf numFmtId="49" fontId="34" fillId="0" borderId="1" xfId="0" applyNumberFormat="1" applyFont="1" applyFill="1" applyBorder="1" applyAlignment="1" applyProtection="1">
      <alignment horizontal="left" vertical="justify"/>
    </xf>
    <xf numFmtId="49" fontId="34" fillId="0" borderId="1" xfId="0" applyNumberFormat="1" applyFont="1" applyFill="1" applyBorder="1" applyAlignment="1" applyProtection="1">
      <alignment horizontal="center" vertical="justify"/>
    </xf>
    <xf numFmtId="0" fontId="32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/>
    </xf>
    <xf numFmtId="49" fontId="32" fillId="0" borderId="0" xfId="0" applyNumberFormat="1" applyFont="1" applyFill="1" applyBorder="1" applyAlignment="1"/>
    <xf numFmtId="49" fontId="34" fillId="0" borderId="0" xfId="0" applyNumberFormat="1" applyFont="1" applyFill="1" applyBorder="1" applyAlignment="1" applyProtection="1">
      <alignment horizontal="left" vertical="justify"/>
    </xf>
    <xf numFmtId="0" fontId="32" fillId="0" borderId="1" xfId="0" applyFont="1" applyFill="1" applyBorder="1"/>
    <xf numFmtId="0" fontId="35" fillId="0" borderId="1" xfId="0" applyFont="1" applyFill="1" applyBorder="1" applyAlignment="1"/>
    <xf numFmtId="0" fontId="12" fillId="0" borderId="0" xfId="0" applyFont="1" applyFill="1" applyBorder="1"/>
    <xf numFmtId="0" fontId="5" fillId="0" borderId="0" xfId="0" applyFont="1" applyFill="1" applyBorder="1" applyAlignment="1" applyProtection="1"/>
    <xf numFmtId="0" fontId="0" fillId="0" borderId="0" xfId="0" applyFill="1" applyAlignment="1" applyProtection="1"/>
    <xf numFmtId="49" fontId="18" fillId="0" borderId="0" xfId="0" applyNumberFormat="1" applyFont="1" applyFill="1" applyBorder="1" applyAlignment="1" applyProtection="1">
      <alignment horizontal="left" vertical="justify"/>
    </xf>
    <xf numFmtId="49" fontId="18" fillId="0" borderId="0" xfId="0" applyNumberFormat="1" applyFont="1" applyFill="1" applyBorder="1" applyAlignment="1" applyProtection="1">
      <alignment horizontal="center" vertical="justify"/>
    </xf>
    <xf numFmtId="0" fontId="19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/>
    <xf numFmtId="49" fontId="13" fillId="0" borderId="0" xfId="0" applyNumberFormat="1" applyFont="1" applyFill="1" applyBorder="1" applyAlignment="1"/>
    <xf numFmtId="49" fontId="5" fillId="0" borderId="0" xfId="0" applyNumberFormat="1" applyFont="1" applyFill="1" applyBorder="1" applyAlignment="1" applyProtection="1">
      <alignment horizontal="left" vertical="justify"/>
    </xf>
    <xf numFmtId="49" fontId="18" fillId="0" borderId="0" xfId="0" applyNumberFormat="1" applyFont="1" applyFill="1" applyBorder="1" applyAlignment="1" applyProtection="1">
      <alignment horizontal="left" vertical="justify"/>
      <protection locked="0"/>
    </xf>
    <xf numFmtId="0" fontId="14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/>
    <xf numFmtId="49" fontId="17" fillId="0" borderId="0" xfId="0" applyNumberFormat="1" applyFont="1" applyFill="1" applyBorder="1" applyAlignment="1" applyProtection="1">
      <alignment horizontal="center" vertical="justify"/>
    </xf>
    <xf numFmtId="49" fontId="12" fillId="0" borderId="0" xfId="0" applyNumberFormat="1" applyFont="1" applyFill="1" applyBorder="1" applyAlignment="1" applyProtection="1">
      <alignment horizontal="center" vertical="justify"/>
    </xf>
    <xf numFmtId="0" fontId="7" fillId="0" borderId="0" xfId="0" applyFont="1" applyFill="1" applyBorder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Alignment="1"/>
    <xf numFmtId="0" fontId="13" fillId="0" borderId="0" xfId="0" applyFont="1" applyFill="1" applyBorder="1" applyAlignment="1"/>
    <xf numFmtId="0" fontId="10" fillId="0" borderId="0" xfId="0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justify"/>
    </xf>
    <xf numFmtId="0" fontId="18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49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top" wrapText="1"/>
    </xf>
    <xf numFmtId="0" fontId="75" fillId="0" borderId="19" xfId="0" applyNumberFormat="1" applyFont="1" applyFill="1" applyBorder="1" applyAlignment="1">
      <alignment horizontal="left" vertical="center" wrapText="1" shrinkToFit="1"/>
    </xf>
    <xf numFmtId="0" fontId="75" fillId="0" borderId="29" xfId="0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/>
    </xf>
    <xf numFmtId="0" fontId="75" fillId="0" borderId="77" xfId="0" applyFont="1" applyFill="1" applyBorder="1" applyAlignment="1">
      <alignment horizontal="center" vertical="center"/>
    </xf>
    <xf numFmtId="0" fontId="75" fillId="0" borderId="78" xfId="0" applyFont="1" applyFill="1" applyBorder="1" applyAlignment="1">
      <alignment horizontal="center" vertical="center"/>
    </xf>
    <xf numFmtId="0" fontId="39" fillId="0" borderId="48" xfId="0" applyNumberFormat="1" applyFont="1" applyFill="1" applyBorder="1" applyAlignment="1">
      <alignment horizontal="center" vertical="center" wrapText="1" shrinkToFit="1"/>
    </xf>
    <xf numFmtId="0" fontId="77" fillId="0" borderId="51" xfId="0" applyNumberFormat="1" applyFont="1" applyFill="1" applyBorder="1" applyAlignment="1">
      <alignment horizontal="center" vertical="center" wrapText="1" shrinkToFit="1"/>
    </xf>
    <xf numFmtId="0" fontId="77" fillId="0" borderId="77" xfId="0" applyNumberFormat="1" applyFont="1" applyFill="1" applyBorder="1" applyAlignment="1">
      <alignment horizontal="center" vertical="center" shrinkToFit="1"/>
    </xf>
    <xf numFmtId="0" fontId="77" fillId="0" borderId="11" xfId="0" applyNumberFormat="1" applyFont="1" applyFill="1" applyBorder="1" applyAlignment="1">
      <alignment horizontal="center" vertical="center" shrinkToFit="1"/>
    </xf>
    <xf numFmtId="0" fontId="77" fillId="0" borderId="76" xfId="0" applyNumberFormat="1" applyFont="1" applyFill="1" applyBorder="1" applyAlignment="1">
      <alignment horizontal="center" vertical="center" shrinkToFit="1"/>
    </xf>
    <xf numFmtId="0" fontId="88" fillId="0" borderId="76" xfId="0" applyNumberFormat="1" applyFont="1" applyFill="1" applyBorder="1" applyAlignment="1">
      <alignment horizontal="center" vertical="center" shrinkToFit="1"/>
    </xf>
    <xf numFmtId="0" fontId="88" fillId="0" borderId="27" xfId="0" applyNumberFormat="1" applyFont="1" applyFill="1" applyBorder="1" applyAlignment="1">
      <alignment horizontal="center" vertical="center" shrinkToFit="1"/>
    </xf>
    <xf numFmtId="0" fontId="88" fillId="0" borderId="29" xfId="0" applyNumberFormat="1" applyFont="1" applyFill="1" applyBorder="1" applyAlignment="1">
      <alignment horizontal="center" vertical="center" shrinkToFit="1"/>
    </xf>
    <xf numFmtId="0" fontId="88" fillId="0" borderId="23" xfId="0" applyNumberFormat="1" applyFont="1" applyFill="1" applyBorder="1" applyAlignment="1">
      <alignment horizontal="center" vertical="center" shrinkToFit="1"/>
    </xf>
    <xf numFmtId="0" fontId="75" fillId="0" borderId="5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0" fontId="39" fillId="0" borderId="19" xfId="0" applyNumberFormat="1" applyFont="1" applyFill="1" applyBorder="1" applyAlignment="1">
      <alignment horizontal="center" vertical="center" wrapText="1" shrinkToFit="1"/>
    </xf>
    <xf numFmtId="0" fontId="77" fillId="0" borderId="47" xfId="0" applyNumberFormat="1" applyFont="1" applyFill="1" applyBorder="1" applyAlignment="1">
      <alignment horizontal="center" vertical="center" wrapText="1" shrinkToFit="1"/>
    </xf>
    <xf numFmtId="0" fontId="32" fillId="0" borderId="18" xfId="1" applyNumberFormat="1" applyFont="1" applyFill="1" applyBorder="1" applyAlignment="1">
      <alignment horizontal="center" vertical="center" shrinkToFit="1"/>
    </xf>
    <xf numFmtId="0" fontId="77" fillId="0" borderId="34" xfId="0" applyNumberFormat="1" applyFont="1" applyFill="1" applyBorder="1" applyAlignment="1">
      <alignment horizontal="center" vertical="center" wrapText="1" shrinkToFit="1"/>
    </xf>
    <xf numFmtId="0" fontId="77" fillId="0" borderId="0" xfId="0" applyNumberFormat="1" applyFont="1" applyFill="1" applyBorder="1" applyAlignment="1">
      <alignment horizontal="center" vertical="center" wrapText="1" shrinkToFit="1"/>
    </xf>
    <xf numFmtId="0" fontId="77" fillId="0" borderId="47" xfId="0" applyNumberFormat="1" applyFont="1" applyFill="1" applyBorder="1" applyAlignment="1">
      <alignment horizontal="center" vertical="center" shrinkToFit="1"/>
    </xf>
    <xf numFmtId="0" fontId="32" fillId="0" borderId="47" xfId="1" applyNumberFormat="1" applyFont="1" applyFill="1" applyBorder="1" applyAlignment="1">
      <alignment horizontal="center" vertical="center" shrinkToFit="1"/>
    </xf>
    <xf numFmtId="0" fontId="88" fillId="0" borderId="47" xfId="0" applyFont="1" applyFill="1" applyBorder="1" applyAlignment="1">
      <alignment horizontal="center" vertical="center"/>
    </xf>
    <xf numFmtId="0" fontId="77" fillId="0" borderId="24" xfId="0" applyNumberFormat="1" applyFont="1" applyFill="1" applyBorder="1" applyAlignment="1">
      <alignment horizontal="center" vertical="center" wrapText="1" shrinkToFit="1"/>
    </xf>
    <xf numFmtId="0" fontId="32" fillId="0" borderId="23" xfId="1" applyNumberFormat="1" applyFont="1" applyFill="1" applyBorder="1" applyAlignment="1">
      <alignment horizontal="center" vertical="center" shrinkToFit="1"/>
    </xf>
    <xf numFmtId="0" fontId="50" fillId="0" borderId="74" xfId="0" applyNumberFormat="1" applyFont="1" applyFill="1" applyBorder="1" applyAlignment="1">
      <alignment horizontal="center" vertical="center" wrapText="1" shrinkToFit="1"/>
    </xf>
    <xf numFmtId="0" fontId="102" fillId="0" borderId="44" xfId="0" applyNumberFormat="1" applyFont="1" applyFill="1" applyBorder="1" applyAlignment="1">
      <alignment horizontal="center" vertical="center" wrapText="1" shrinkToFit="1"/>
    </xf>
    <xf numFmtId="0" fontId="88" fillId="0" borderId="20" xfId="0" applyNumberFormat="1" applyFont="1" applyFill="1" applyBorder="1" applyAlignment="1">
      <alignment horizontal="center" vertical="center" wrapText="1" shrinkToFit="1"/>
    </xf>
    <xf numFmtId="0" fontId="88" fillId="0" borderId="78" xfId="0" applyNumberFormat="1" applyFont="1" applyFill="1" applyBorder="1" applyAlignment="1">
      <alignment horizontal="center" vertical="center" wrapText="1" shrinkToFit="1"/>
    </xf>
    <xf numFmtId="0" fontId="102" fillId="0" borderId="49" xfId="0" applyFont="1" applyFill="1" applyBorder="1" applyAlignment="1">
      <alignment horizontal="center" vertical="center"/>
    </xf>
    <xf numFmtId="0" fontId="102" fillId="0" borderId="44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98" fillId="0" borderId="31" xfId="0" applyNumberFormat="1" applyFont="1" applyFill="1" applyBorder="1" applyAlignment="1">
      <alignment horizontal="center" vertical="center" wrapText="1" shrinkToFit="1"/>
    </xf>
    <xf numFmtId="0" fontId="98" fillId="0" borderId="31" xfId="0" applyNumberFormat="1" applyFont="1" applyFill="1" applyBorder="1" applyAlignment="1">
      <alignment horizontal="center" vertical="center" shrinkToFit="1"/>
    </xf>
    <xf numFmtId="0" fontId="75" fillId="0" borderId="42" xfId="0" applyNumberFormat="1" applyFont="1" applyFill="1" applyBorder="1" applyAlignment="1">
      <alignment horizontal="center" vertical="center" wrapText="1" shrinkToFit="1"/>
    </xf>
    <xf numFmtId="0" fontId="75" fillId="0" borderId="51" xfId="0" applyNumberFormat="1" applyFont="1" applyFill="1" applyBorder="1" applyAlignment="1">
      <alignment horizontal="center" vertical="center" wrapText="1" shrinkToFit="1"/>
    </xf>
    <xf numFmtId="0" fontId="75" fillId="0" borderId="39" xfId="0" applyNumberFormat="1" applyFont="1" applyFill="1" applyBorder="1" applyAlignment="1">
      <alignment horizontal="center" vertical="center" wrapText="1" shrinkToFit="1"/>
    </xf>
    <xf numFmtId="0" fontId="75" fillId="0" borderId="28" xfId="0" applyNumberFormat="1" applyFont="1" applyFill="1" applyBorder="1" applyAlignment="1">
      <alignment horizontal="center" vertical="center" wrapText="1" shrinkToFit="1"/>
    </xf>
    <xf numFmtId="0" fontId="75" fillId="0" borderId="12" xfId="0" applyNumberFormat="1" applyFont="1" applyFill="1" applyBorder="1" applyAlignment="1">
      <alignment horizontal="center" vertical="center" wrapText="1" shrinkToFit="1"/>
    </xf>
    <xf numFmtId="0" fontId="111" fillId="0" borderId="12" xfId="0" applyFont="1" applyFill="1" applyBorder="1" applyAlignment="1">
      <alignment horizontal="center" vertical="center" wrapText="1"/>
    </xf>
    <xf numFmtId="0" fontId="111" fillId="0" borderId="79" xfId="0" applyFont="1" applyFill="1" applyBorder="1" applyAlignment="1">
      <alignment horizontal="center" vertical="center" wrapText="1"/>
    </xf>
    <xf numFmtId="0" fontId="75" fillId="0" borderId="70" xfId="0" applyNumberFormat="1" applyFont="1" applyFill="1" applyBorder="1" applyAlignment="1">
      <alignment horizontal="left" vertical="center" wrapText="1" shrinkToFit="1"/>
    </xf>
    <xf numFmtId="0" fontId="75" fillId="0" borderId="50" xfId="1" applyNumberFormat="1" applyFont="1" applyFill="1" applyBorder="1" applyAlignment="1">
      <alignment horizontal="center" vertical="center" shrinkToFit="1"/>
    </xf>
    <xf numFmtId="0" fontId="75" fillId="0" borderId="10" xfId="1" applyNumberFormat="1" applyFont="1" applyFill="1" applyBorder="1" applyAlignment="1">
      <alignment horizontal="center" vertical="center" wrapText="1"/>
    </xf>
    <xf numFmtId="0" fontId="75" fillId="0" borderId="41" xfId="1" applyNumberFormat="1" applyFont="1" applyFill="1" applyBorder="1" applyAlignment="1">
      <alignment horizontal="center" vertical="center"/>
    </xf>
    <xf numFmtId="0" fontId="75" fillId="0" borderId="10" xfId="1" applyNumberFormat="1" applyFont="1" applyFill="1" applyBorder="1" applyAlignment="1">
      <alignment horizontal="center" vertical="center" shrinkToFit="1"/>
    </xf>
    <xf numFmtId="0" fontId="75" fillId="0" borderId="2" xfId="0" applyNumberFormat="1" applyFont="1" applyFill="1" applyBorder="1" applyAlignment="1">
      <alignment horizontal="left" vertical="center" wrapText="1" shrinkToFit="1"/>
    </xf>
    <xf numFmtId="0" fontId="77" fillId="0" borderId="53" xfId="0" applyNumberFormat="1" applyFont="1" applyFill="1" applyBorder="1" applyAlignment="1">
      <alignment horizontal="center" vertical="center" shrinkToFit="1"/>
    </xf>
    <xf numFmtId="0" fontId="77" fillId="0" borderId="99" xfId="0" applyNumberFormat="1" applyFont="1" applyFill="1" applyBorder="1" applyAlignment="1">
      <alignment horizontal="center" vertical="center" shrinkToFit="1"/>
    </xf>
    <xf numFmtId="0" fontId="77" fillId="0" borderId="53" xfId="0" applyFont="1" applyFill="1" applyBorder="1" applyAlignment="1">
      <alignment horizontal="center" vertical="center"/>
    </xf>
    <xf numFmtId="0" fontId="77" fillId="0" borderId="22" xfId="0" applyFont="1" applyFill="1" applyBorder="1" applyAlignment="1">
      <alignment horizontal="center" vertical="center"/>
    </xf>
    <xf numFmtId="0" fontId="77" fillId="0" borderId="52" xfId="0" applyFont="1" applyFill="1" applyBorder="1" applyAlignment="1">
      <alignment horizontal="center" vertical="center"/>
    </xf>
    <xf numFmtId="0" fontId="75" fillId="0" borderId="48" xfId="0" applyNumberFormat="1" applyFont="1" applyFill="1" applyBorder="1" applyAlignment="1">
      <alignment horizontal="left" vertical="center" wrapText="1" shrinkToFit="1"/>
    </xf>
    <xf numFmtId="0" fontId="75" fillId="0" borderId="77" xfId="0" applyNumberFormat="1" applyFont="1" applyFill="1" applyBorder="1" applyAlignment="1">
      <alignment horizontal="center" vertical="center" wrapText="1" shrinkToFit="1"/>
    </xf>
    <xf numFmtId="0" fontId="38" fillId="0" borderId="78" xfId="0" applyNumberFormat="1" applyFont="1" applyFill="1" applyBorder="1" applyAlignment="1">
      <alignment horizontal="center" vertical="center" wrapText="1" shrinkToFit="1"/>
    </xf>
    <xf numFmtId="0" fontId="75" fillId="0" borderId="54" xfId="0" applyNumberFormat="1" applyFont="1" applyFill="1" applyBorder="1" applyAlignment="1">
      <alignment horizontal="center" vertical="center" wrapText="1" shrinkToFit="1"/>
    </xf>
    <xf numFmtId="0" fontId="75" fillId="0" borderId="78" xfId="0" applyNumberFormat="1" applyFont="1" applyFill="1" applyBorder="1" applyAlignment="1">
      <alignment horizontal="center" vertical="center" shrinkToFit="1"/>
    </xf>
    <xf numFmtId="0" fontId="38" fillId="0" borderId="12" xfId="0" applyNumberFormat="1" applyFont="1" applyFill="1" applyBorder="1" applyAlignment="1">
      <alignment horizontal="center" vertical="center" wrapText="1" shrinkToFit="1"/>
    </xf>
    <xf numFmtId="0" fontId="75" fillId="0" borderId="28" xfId="0" applyFont="1" applyFill="1" applyBorder="1" applyAlignment="1">
      <alignment horizontal="center" vertical="center"/>
    </xf>
    <xf numFmtId="0" fontId="75" fillId="0" borderId="29" xfId="0" applyNumberFormat="1" applyFont="1" applyFill="1" applyBorder="1" applyAlignment="1">
      <alignment horizontal="center" vertical="center" wrapText="1" shrinkToFit="1"/>
    </xf>
    <xf numFmtId="0" fontId="75" fillId="0" borderId="57" xfId="0" applyNumberFormat="1" applyFont="1" applyFill="1" applyBorder="1" applyAlignment="1">
      <alignment horizontal="center" vertical="center" wrapText="1" shrinkToFit="1"/>
    </xf>
    <xf numFmtId="0" fontId="75" fillId="0" borderId="11" xfId="0" applyNumberFormat="1" applyFont="1" applyFill="1" applyBorder="1" applyAlignment="1">
      <alignment horizontal="center" vertical="center" shrinkToFit="1"/>
    </xf>
    <xf numFmtId="0" fontId="61" fillId="0" borderId="58" xfId="0" applyFont="1" applyFill="1" applyBorder="1" applyAlignment="1">
      <alignment horizontal="center" vertical="center"/>
    </xf>
    <xf numFmtId="0" fontId="38" fillId="0" borderId="7" xfId="0" applyNumberFormat="1" applyFont="1" applyFill="1" applyBorder="1" applyAlignment="1">
      <alignment horizontal="center" vertical="center" wrapText="1" shrinkToFit="1"/>
    </xf>
    <xf numFmtId="0" fontId="38" fillId="0" borderId="14" xfId="0" applyNumberFormat="1" applyFont="1" applyFill="1" applyBorder="1" applyAlignment="1">
      <alignment horizontal="center" vertical="center" wrapText="1" shrinkToFit="1"/>
    </xf>
    <xf numFmtId="0" fontId="75" fillId="0" borderId="58" xfId="0" applyNumberFormat="1" applyFont="1" applyFill="1" applyBorder="1" applyAlignment="1">
      <alignment horizontal="center" vertical="center" wrapText="1" shrinkToFit="1"/>
    </xf>
    <xf numFmtId="0" fontId="75" fillId="0" borderId="76" xfId="0" applyNumberFormat="1" applyFont="1" applyFill="1" applyBorder="1" applyAlignment="1">
      <alignment horizontal="center" vertical="center" shrinkToFit="1"/>
    </xf>
    <xf numFmtId="0" fontId="75" fillId="0" borderId="21" xfId="0" applyNumberFormat="1" applyFont="1" applyFill="1" applyBorder="1" applyAlignment="1">
      <alignment horizontal="center" vertical="center" shrinkToFit="1"/>
    </xf>
    <xf numFmtId="0" fontId="75" fillId="0" borderId="79" xfId="0" applyNumberFormat="1" applyFont="1" applyFill="1" applyBorder="1" applyAlignment="1">
      <alignment horizontal="center" vertical="center" shrinkToFit="1"/>
    </xf>
    <xf numFmtId="0" fontId="75" fillId="0" borderId="51" xfId="0" applyFont="1" applyFill="1" applyBorder="1" applyAlignment="1">
      <alignment horizontal="center" vertical="center"/>
    </xf>
    <xf numFmtId="0" fontId="36" fillId="0" borderId="0" xfId="0" applyFont="1" applyFill="1" applyAlignment="1"/>
    <xf numFmtId="0" fontId="75" fillId="0" borderId="51" xfId="1" applyFont="1" applyFill="1" applyBorder="1" applyAlignment="1">
      <alignment horizontal="center" vertical="center"/>
    </xf>
    <xf numFmtId="0" fontId="77" fillId="0" borderId="17" xfId="1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75" fillId="0" borderId="42" xfId="1" applyNumberFormat="1" applyFont="1" applyFill="1" applyBorder="1" applyAlignment="1">
      <alignment horizontal="center" vertical="center" shrinkToFit="1"/>
    </xf>
    <xf numFmtId="0" fontId="75" fillId="0" borderId="6" xfId="1" applyNumberFormat="1" applyFont="1" applyFill="1" applyBorder="1" applyAlignment="1">
      <alignment horizontal="center" vertical="center" shrinkToFit="1"/>
    </xf>
    <xf numFmtId="0" fontId="77" fillId="0" borderId="57" xfId="0" applyNumberFormat="1" applyFont="1" applyFill="1" applyBorder="1" applyAlignment="1">
      <alignment horizontal="center" vertical="center" wrapText="1" shrinkToFit="1"/>
    </xf>
    <xf numFmtId="0" fontId="13" fillId="0" borderId="42" xfId="0" applyFont="1" applyBorder="1" applyAlignment="1"/>
    <xf numFmtId="0" fontId="0" fillId="0" borderId="47" xfId="0" applyBorder="1" applyAlignment="1"/>
    <xf numFmtId="0" fontId="75" fillId="0" borderId="7" xfId="1" applyNumberFormat="1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/>
    </xf>
    <xf numFmtId="0" fontId="13" fillId="0" borderId="80" xfId="0" applyFont="1" applyBorder="1" applyAlignment="1"/>
    <xf numFmtId="0" fontId="75" fillId="0" borderId="80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39" fillId="0" borderId="16" xfId="0" applyNumberFormat="1" applyFont="1" applyFill="1" applyBorder="1" applyAlignment="1">
      <alignment horizontal="center" vertical="center"/>
    </xf>
    <xf numFmtId="0" fontId="98" fillId="0" borderId="25" xfId="0" applyFont="1" applyFill="1" applyBorder="1" applyAlignment="1">
      <alignment horizontal="center" vertical="center"/>
    </xf>
    <xf numFmtId="0" fontId="98" fillId="0" borderId="16" xfId="0" applyFont="1" applyFill="1" applyBorder="1" applyAlignment="1">
      <alignment horizontal="center" vertical="center"/>
    </xf>
    <xf numFmtId="0" fontId="88" fillId="0" borderId="16" xfId="1" applyNumberFormat="1" applyFont="1" applyFill="1" applyBorder="1" applyAlignment="1">
      <alignment horizontal="center" vertical="center" shrinkToFit="1"/>
    </xf>
    <xf numFmtId="0" fontId="98" fillId="0" borderId="31" xfId="0" applyFont="1" applyFill="1" applyBorder="1" applyAlignment="1">
      <alignment horizontal="center" vertical="center"/>
    </xf>
    <xf numFmtId="0" fontId="88" fillId="0" borderId="29" xfId="0" applyNumberFormat="1" applyFont="1" applyFill="1" applyBorder="1" applyAlignment="1">
      <alignment horizontal="center" vertical="center" wrapText="1" shrinkToFit="1"/>
    </xf>
    <xf numFmtId="0" fontId="88" fillId="0" borderId="14" xfId="0" applyNumberFormat="1" applyFont="1" applyFill="1" applyBorder="1" applyAlignment="1">
      <alignment horizontal="center" vertical="center" wrapText="1" shrinkToFit="1"/>
    </xf>
    <xf numFmtId="0" fontId="77" fillId="0" borderId="59" xfId="0" applyNumberFormat="1" applyFont="1" applyFill="1" applyBorder="1" applyAlignment="1">
      <alignment horizontal="center" vertical="center" wrapText="1" shrinkToFit="1"/>
    </xf>
    <xf numFmtId="0" fontId="96" fillId="0" borderId="17" xfId="0" applyNumberFormat="1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111" fillId="0" borderId="28" xfId="0" applyFont="1" applyFill="1" applyBorder="1" applyAlignment="1">
      <alignment horizontal="center" vertical="center" wrapText="1"/>
    </xf>
    <xf numFmtId="0" fontId="111" fillId="0" borderId="51" xfId="0" applyFont="1" applyFill="1" applyBorder="1" applyAlignment="1">
      <alignment horizontal="center" vertical="center" wrapText="1"/>
    </xf>
    <xf numFmtId="0" fontId="75" fillId="0" borderId="46" xfId="0" applyNumberFormat="1" applyFont="1" applyFill="1" applyBorder="1" applyAlignment="1">
      <alignment horizontal="left" vertical="center" wrapText="1" shrinkToFit="1"/>
    </xf>
    <xf numFmtId="0" fontId="75" fillId="0" borderId="1" xfId="0" applyNumberFormat="1" applyFont="1" applyFill="1" applyBorder="1" applyAlignment="1">
      <alignment horizontal="left" vertical="center" wrapText="1" shrinkToFit="1"/>
    </xf>
    <xf numFmtId="0" fontId="75" fillId="0" borderId="67" xfId="0" applyNumberFormat="1" applyFont="1" applyFill="1" applyBorder="1" applyAlignment="1">
      <alignment horizontal="left" vertical="center" wrapText="1" shrinkToFit="1"/>
    </xf>
    <xf numFmtId="0" fontId="111" fillId="0" borderId="30" xfId="0" applyFont="1" applyFill="1" applyBorder="1" applyAlignment="1">
      <alignment horizontal="center" vertical="center" wrapText="1"/>
    </xf>
    <xf numFmtId="0" fontId="114" fillId="0" borderId="44" xfId="1" applyNumberFormat="1" applyFont="1" applyFill="1" applyBorder="1" applyAlignment="1">
      <alignment horizontal="center" vertical="center" shrinkToFit="1"/>
    </xf>
    <xf numFmtId="0" fontId="114" fillId="0" borderId="16" xfId="1" applyNumberFormat="1" applyFont="1" applyFill="1" applyBorder="1" applyAlignment="1">
      <alignment horizontal="center" vertical="center" shrinkToFit="1"/>
    </xf>
    <xf numFmtId="0" fontId="50" fillId="0" borderId="16" xfId="0" applyNumberFormat="1" applyFont="1" applyFill="1" applyBorder="1" applyAlignment="1">
      <alignment horizontal="center" vertical="center"/>
    </xf>
    <xf numFmtId="0" fontId="39" fillId="0" borderId="51" xfId="1" applyFont="1" applyFill="1" applyBorder="1" applyAlignment="1">
      <alignment horizontal="center" vertical="center" wrapText="1"/>
    </xf>
    <xf numFmtId="0" fontId="75" fillId="0" borderId="59" xfId="1" applyNumberFormat="1" applyFont="1" applyFill="1" applyBorder="1" applyAlignment="1">
      <alignment horizontal="center" vertical="center" wrapText="1"/>
    </xf>
    <xf numFmtId="0" fontId="75" fillId="0" borderId="14" xfId="1" applyNumberFormat="1" applyFont="1" applyFill="1" applyBorder="1" applyAlignment="1">
      <alignment horizontal="center" vertical="center" shrinkToFit="1"/>
    </xf>
    <xf numFmtId="0" fontId="75" fillId="0" borderId="17" xfId="1" applyFont="1" applyFill="1" applyBorder="1" applyAlignment="1">
      <alignment horizontal="center" vertical="center" shrinkToFit="1"/>
    </xf>
    <xf numFmtId="0" fontId="39" fillId="0" borderId="12" xfId="1" applyFont="1" applyFill="1" applyBorder="1" applyAlignment="1">
      <alignment horizontal="center" vertical="center" wrapText="1"/>
    </xf>
    <xf numFmtId="0" fontId="39" fillId="0" borderId="14" xfId="1" applyFont="1" applyFill="1" applyBorder="1" applyAlignment="1">
      <alignment horizontal="center" vertical="center" wrapText="1"/>
    </xf>
    <xf numFmtId="0" fontId="39" fillId="0" borderId="14" xfId="1" applyNumberFormat="1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/>
    </xf>
    <xf numFmtId="0" fontId="75" fillId="0" borderId="60" xfId="1" applyNumberFormat="1" applyFont="1" applyFill="1" applyBorder="1" applyAlignment="1">
      <alignment horizontal="center" vertical="center" wrapText="1"/>
    </xf>
    <xf numFmtId="0" fontId="75" fillId="0" borderId="98" xfId="1" applyNumberFormat="1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43" xfId="1" applyFont="1" applyFill="1" applyBorder="1" applyAlignment="1">
      <alignment horizontal="center" vertical="center" wrapText="1"/>
    </xf>
    <xf numFmtId="0" fontId="39" fillId="0" borderId="26" xfId="1" applyNumberFormat="1" applyFont="1" applyFill="1" applyBorder="1" applyAlignment="1">
      <alignment horizontal="center" vertical="center" wrapText="1"/>
    </xf>
    <xf numFmtId="0" fontId="39" fillId="0" borderId="79" xfId="1" applyFont="1" applyFill="1" applyBorder="1" applyAlignment="1">
      <alignment horizontal="center" vertical="center" wrapText="1"/>
    </xf>
    <xf numFmtId="0" fontId="78" fillId="0" borderId="18" xfId="0" applyNumberFormat="1" applyFont="1" applyFill="1" applyBorder="1" applyAlignment="1">
      <alignment horizontal="center" vertical="center" wrapText="1" shrinkToFit="1"/>
    </xf>
    <xf numFmtId="0" fontId="101" fillId="0" borderId="18" xfId="0" applyNumberFormat="1" applyFont="1" applyFill="1" applyBorder="1" applyAlignment="1">
      <alignment horizontal="center" vertical="center" wrapText="1" shrinkToFit="1"/>
    </xf>
    <xf numFmtId="0" fontId="50" fillId="0" borderId="18" xfId="0" applyNumberFormat="1" applyFont="1" applyFill="1" applyBorder="1" applyAlignment="1">
      <alignment horizontal="center" vertical="center" wrapText="1" shrinkToFit="1"/>
    </xf>
    <xf numFmtId="0" fontId="78" fillId="0" borderId="19" xfId="0" applyNumberFormat="1" applyFont="1" applyFill="1" applyBorder="1" applyAlignment="1">
      <alignment horizontal="center" vertical="center" wrapText="1" shrinkToFit="1"/>
    </xf>
    <xf numFmtId="0" fontId="86" fillId="0" borderId="25" xfId="0" applyNumberFormat="1" applyFont="1" applyFill="1" applyBorder="1" applyAlignment="1">
      <alignment horizontal="center" vertical="center" wrapText="1" shrinkToFit="1"/>
    </xf>
    <xf numFmtId="0" fontId="72" fillId="0" borderId="33" xfId="0" applyFont="1" applyFill="1" applyBorder="1" applyAlignment="1"/>
    <xf numFmtId="0" fontId="77" fillId="0" borderId="2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75" fillId="0" borderId="42" xfId="1" applyNumberFormat="1" applyFont="1" applyFill="1" applyBorder="1" applyAlignment="1">
      <alignment horizontal="center" vertical="center" shrinkToFit="1"/>
    </xf>
    <xf numFmtId="0" fontId="75" fillId="0" borderId="7" xfId="1" applyFont="1" applyFill="1" applyBorder="1" applyAlignment="1">
      <alignment horizontal="center" vertical="center" shrinkToFit="1"/>
    </xf>
    <xf numFmtId="0" fontId="75" fillId="0" borderId="30" xfId="1" applyFont="1" applyFill="1" applyBorder="1" applyAlignment="1">
      <alignment horizontal="center" vertical="center" shrinkToFit="1"/>
    </xf>
    <xf numFmtId="0" fontId="77" fillId="0" borderId="6" xfId="1" applyFont="1" applyFill="1" applyBorder="1" applyAlignment="1">
      <alignment horizontal="center" vertical="center" shrinkToFit="1"/>
    </xf>
    <xf numFmtId="0" fontId="75" fillId="0" borderId="80" xfId="1" applyFont="1" applyFill="1" applyBorder="1" applyAlignment="1">
      <alignment horizontal="center" vertical="center"/>
    </xf>
    <xf numFmtId="0" fontId="77" fillId="0" borderId="56" xfId="0" applyNumberFormat="1" applyFont="1" applyFill="1" applyBorder="1" applyAlignment="1">
      <alignment horizontal="center" vertical="center" wrapText="1" shrinkToFit="1"/>
    </xf>
    <xf numFmtId="0" fontId="75" fillId="0" borderId="7" xfId="1" applyNumberFormat="1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/>
    </xf>
    <xf numFmtId="0" fontId="39" fillId="0" borderId="0" xfId="0" applyFont="1" applyAlignment="1"/>
    <xf numFmtId="0" fontId="39" fillId="0" borderId="28" xfId="1" applyFont="1" applyFill="1" applyBorder="1" applyAlignment="1">
      <alignment horizontal="center" vertical="center" wrapText="1"/>
    </xf>
    <xf numFmtId="0" fontId="39" fillId="0" borderId="30" xfId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/>
    </xf>
    <xf numFmtId="0" fontId="75" fillId="0" borderId="59" xfId="1" applyNumberFormat="1" applyFont="1" applyFill="1" applyBorder="1" applyAlignment="1">
      <alignment horizontal="center" vertical="center"/>
    </xf>
    <xf numFmtId="0" fontId="98" fillId="0" borderId="70" xfId="0" applyNumberFormat="1" applyFont="1" applyFill="1" applyBorder="1" applyAlignment="1">
      <alignment horizontal="center" vertical="center" shrinkToFit="1"/>
    </xf>
    <xf numFmtId="1" fontId="78" fillId="0" borderId="50" xfId="0" applyNumberFormat="1" applyFont="1" applyFill="1" applyBorder="1" applyAlignment="1">
      <alignment horizontal="center" vertical="center"/>
    </xf>
    <xf numFmtId="0" fontId="78" fillId="0" borderId="44" xfId="0" applyNumberFormat="1" applyFont="1" applyFill="1" applyBorder="1" applyAlignment="1">
      <alignment horizontal="center" vertical="center"/>
    </xf>
    <xf numFmtId="0" fontId="75" fillId="0" borderId="10" xfId="0" applyNumberFormat="1" applyFont="1" applyFill="1" applyBorder="1" applyAlignment="1">
      <alignment horizontal="left" vertical="center" wrapText="1" shrinkToFit="1"/>
    </xf>
    <xf numFmtId="0" fontId="39" fillId="0" borderId="43" xfId="0" applyNumberFormat="1" applyFont="1" applyFill="1" applyBorder="1" applyAlignment="1">
      <alignment horizontal="center" vertical="center" wrapText="1" shrinkToFit="1"/>
    </xf>
    <xf numFmtId="0" fontId="77" fillId="0" borderId="9" xfId="0" applyNumberFormat="1" applyFont="1" applyFill="1" applyBorder="1" applyAlignment="1">
      <alignment horizontal="center" vertical="center" wrapText="1" shrinkToFit="1"/>
    </xf>
    <xf numFmtId="0" fontId="88" fillId="0" borderId="9" xfId="0" applyNumberFormat="1" applyFont="1" applyFill="1" applyBorder="1" applyAlignment="1">
      <alignment horizontal="center" vertical="center" wrapText="1" shrinkToFit="1"/>
    </xf>
    <xf numFmtId="0" fontId="77" fillId="0" borderId="10" xfId="0" applyNumberFormat="1" applyFont="1" applyFill="1" applyBorder="1" applyAlignment="1">
      <alignment horizontal="center" vertical="center" wrapText="1" shrinkToFit="1"/>
    </xf>
    <xf numFmtId="0" fontId="77" fillId="0" borderId="5" xfId="0" applyNumberFormat="1" applyFont="1" applyFill="1" applyBorder="1" applyAlignment="1">
      <alignment horizontal="center" vertical="center" shrinkToFit="1"/>
    </xf>
    <xf numFmtId="0" fontId="77" fillId="0" borderId="19" xfId="0" applyNumberFormat="1" applyFont="1" applyFill="1" applyBorder="1" applyAlignment="1">
      <alignment horizontal="center" vertical="center" shrinkToFit="1"/>
    </xf>
    <xf numFmtId="0" fontId="77" fillId="0" borderId="9" xfId="0" applyNumberFormat="1" applyFont="1" applyFill="1" applyBorder="1" applyAlignment="1">
      <alignment horizontal="center" vertical="center" shrinkToFit="1"/>
    </xf>
    <xf numFmtId="0" fontId="77" fillId="0" borderId="26" xfId="0" applyNumberFormat="1" applyFont="1" applyFill="1" applyBorder="1" applyAlignment="1">
      <alignment horizontal="center" vertical="center" shrinkToFit="1"/>
    </xf>
    <xf numFmtId="0" fontId="117" fillId="0" borderId="51" xfId="0" applyFont="1" applyBorder="1" applyAlignment="1">
      <alignment horizontal="center" vertical="center" wrapText="1"/>
    </xf>
    <xf numFmtId="0" fontId="75" fillId="0" borderId="34" xfId="1" applyNumberFormat="1" applyFont="1" applyFill="1" applyBorder="1" applyAlignment="1">
      <alignment horizontal="center" vertical="center" wrapText="1"/>
    </xf>
    <xf numFmtId="0" fontId="75" fillId="0" borderId="26" xfId="1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3" fillId="0" borderId="0" xfId="0" applyFont="1" applyFill="1" applyBorder="1" applyAlignment="1">
      <alignment vertical="top"/>
    </xf>
    <xf numFmtId="0" fontId="75" fillId="0" borderId="29" xfId="0" applyFont="1" applyFill="1" applyBorder="1" applyAlignment="1">
      <alignment horizontal="left" vertical="center" wrapText="1"/>
    </xf>
    <xf numFmtId="0" fontId="76" fillId="0" borderId="6" xfId="0" applyFont="1" applyFill="1" applyBorder="1" applyAlignment="1">
      <alignment horizontal="left" vertical="center" wrapText="1"/>
    </xf>
    <xf numFmtId="0" fontId="76" fillId="0" borderId="28" xfId="0" applyFont="1" applyFill="1" applyBorder="1" applyAlignment="1">
      <alignment horizontal="left" vertical="center" wrapText="1"/>
    </xf>
    <xf numFmtId="0" fontId="75" fillId="0" borderId="29" xfId="0" applyNumberFormat="1" applyFont="1" applyFill="1" applyBorder="1" applyAlignment="1">
      <alignment horizontal="left" vertical="center" wrapText="1" shrinkToFit="1"/>
    </xf>
    <xf numFmtId="0" fontId="76" fillId="0" borderId="6" xfId="0" applyFont="1" applyFill="1" applyBorder="1" applyAlignment="1">
      <alignment horizontal="left" vertical="center" wrapText="1" shrinkToFit="1"/>
    </xf>
    <xf numFmtId="0" fontId="70" fillId="0" borderId="69" xfId="0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/>
    </xf>
    <xf numFmtId="0" fontId="78" fillId="0" borderId="2" xfId="0" applyNumberFormat="1" applyFont="1" applyFill="1" applyBorder="1" applyAlignment="1">
      <alignment horizontal="center" vertical="center"/>
    </xf>
    <xf numFmtId="0" fontId="76" fillId="0" borderId="2" xfId="0" applyFont="1" applyFill="1" applyBorder="1" applyAlignment="1">
      <alignment horizontal="center" vertical="center"/>
    </xf>
    <xf numFmtId="0" fontId="76" fillId="0" borderId="60" xfId="0" applyFont="1" applyFill="1" applyBorder="1" applyAlignment="1">
      <alignment horizontal="center" vertical="center"/>
    </xf>
    <xf numFmtId="0" fontId="98" fillId="0" borderId="69" xfId="0" applyFont="1" applyFill="1" applyBorder="1" applyAlignment="1">
      <alignment horizontal="center" vertical="center"/>
    </xf>
    <xf numFmtId="0" fontId="99" fillId="0" borderId="2" xfId="0" applyFont="1" applyFill="1" applyBorder="1" applyAlignment="1">
      <alignment horizontal="center" vertical="center"/>
    </xf>
    <xf numFmtId="0" fontId="99" fillId="0" borderId="60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left" vertical="center" wrapText="1"/>
    </xf>
    <xf numFmtId="0" fontId="70" fillId="0" borderId="68" xfId="0" applyFont="1" applyFill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/>
    </xf>
    <xf numFmtId="0" fontId="78" fillId="0" borderId="24" xfId="0" applyNumberFormat="1" applyFont="1" applyFill="1" applyBorder="1" applyAlignment="1">
      <alignment horizontal="center" vertical="center"/>
    </xf>
    <xf numFmtId="0" fontId="76" fillId="0" borderId="24" xfId="0" applyFont="1" applyFill="1" applyBorder="1" applyAlignment="1">
      <alignment horizontal="center" vertical="center"/>
    </xf>
    <xf numFmtId="0" fontId="76" fillId="0" borderId="61" xfId="0" applyFont="1" applyFill="1" applyBorder="1" applyAlignment="1">
      <alignment horizontal="center" vertical="center"/>
    </xf>
    <xf numFmtId="0" fontId="77" fillId="0" borderId="68" xfId="0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left" vertical="center"/>
    </xf>
    <xf numFmtId="0" fontId="96" fillId="0" borderId="2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78" fillId="0" borderId="69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top"/>
    </xf>
    <xf numFmtId="0" fontId="54" fillId="0" borderId="69" xfId="0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center"/>
    </xf>
    <xf numFmtId="0" fontId="70" fillId="0" borderId="65" xfId="0" applyFont="1" applyFill="1" applyBorder="1" applyAlignment="1">
      <alignment horizontal="right" vertical="center" shrinkToFit="1"/>
    </xf>
    <xf numFmtId="0" fontId="70" fillId="0" borderId="70" xfId="0" applyFont="1" applyFill="1" applyBorder="1" applyAlignment="1">
      <alignment horizontal="right" vertical="center" shrinkToFit="1"/>
    </xf>
    <xf numFmtId="0" fontId="70" fillId="0" borderId="71" xfId="0" applyFont="1" applyFill="1" applyBorder="1" applyAlignment="1">
      <alignment horizontal="right" vertical="center" wrapText="1" shrinkToFit="1"/>
    </xf>
    <xf numFmtId="0" fontId="70" fillId="0" borderId="39" xfId="0" applyFont="1" applyFill="1" applyBorder="1" applyAlignment="1">
      <alignment horizontal="right" vertical="center" wrapText="1" shrinkToFit="1"/>
    </xf>
    <xf numFmtId="0" fontId="63" fillId="0" borderId="0" xfId="0" applyFont="1" applyFill="1" applyBorder="1" applyAlignment="1">
      <alignment horizontal="left" vertical="center"/>
    </xf>
    <xf numFmtId="0" fontId="77" fillId="0" borderId="69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 textRotation="90"/>
    </xf>
    <xf numFmtId="0" fontId="63" fillId="0" borderId="0" xfId="0" applyFont="1" applyFill="1" applyBorder="1" applyAlignment="1">
      <alignment horizontal="center" vertical="center" textRotation="90"/>
    </xf>
    <xf numFmtId="0" fontId="69" fillId="0" borderId="39" xfId="0" applyFont="1" applyFill="1" applyBorder="1" applyAlignment="1">
      <alignment horizontal="left" vertical="top"/>
    </xf>
    <xf numFmtId="0" fontId="70" fillId="0" borderId="71" xfId="0" applyNumberFormat="1" applyFont="1" applyFill="1" applyBorder="1" applyAlignment="1">
      <alignment horizontal="center" vertical="center"/>
    </xf>
    <xf numFmtId="0" fontId="70" fillId="0" borderId="39" xfId="0" applyNumberFormat="1" applyFont="1" applyFill="1" applyBorder="1" applyAlignment="1">
      <alignment horizontal="center" vertical="center"/>
    </xf>
    <xf numFmtId="0" fontId="70" fillId="0" borderId="72" xfId="0" applyNumberFormat="1" applyFont="1" applyFill="1" applyBorder="1" applyAlignment="1">
      <alignment horizontal="center" vertical="center"/>
    </xf>
    <xf numFmtId="0" fontId="70" fillId="0" borderId="55" xfId="0" applyNumberFormat="1" applyFont="1" applyFill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33" xfId="0" applyNumberFormat="1" applyFont="1" applyFill="1" applyBorder="1" applyAlignment="1">
      <alignment horizontal="center" vertical="center"/>
    </xf>
    <xf numFmtId="0" fontId="70" fillId="0" borderId="66" xfId="0" applyNumberFormat="1" applyFont="1" applyFill="1" applyBorder="1" applyAlignment="1">
      <alignment horizontal="center" vertical="center"/>
    </xf>
    <xf numFmtId="0" fontId="70" fillId="0" borderId="67" xfId="0" applyNumberFormat="1" applyFont="1" applyFill="1" applyBorder="1" applyAlignment="1">
      <alignment horizontal="center" vertical="center"/>
    </xf>
    <xf numFmtId="0" fontId="70" fillId="0" borderId="63" xfId="0" applyNumberFormat="1" applyFont="1" applyFill="1" applyBorder="1" applyAlignment="1">
      <alignment horizontal="center" vertical="center"/>
    </xf>
    <xf numFmtId="0" fontId="70" fillId="0" borderId="41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46" xfId="0" applyFont="1" applyFill="1" applyBorder="1" applyAlignment="1">
      <alignment horizontal="center" vertical="center"/>
    </xf>
    <xf numFmtId="0" fontId="78" fillId="0" borderId="1" xfId="0" applyNumberFormat="1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/>
    </xf>
    <xf numFmtId="0" fontId="76" fillId="0" borderId="36" xfId="0" applyFont="1" applyFill="1" applyBorder="1" applyAlignment="1">
      <alignment horizontal="center" vertical="center"/>
    </xf>
    <xf numFmtId="0" fontId="78" fillId="0" borderId="41" xfId="0" applyFont="1" applyFill="1" applyBorder="1" applyAlignment="1">
      <alignment horizontal="center" vertical="center"/>
    </xf>
    <xf numFmtId="0" fontId="78" fillId="0" borderId="66" xfId="0" applyFont="1" applyFill="1" applyBorder="1" applyAlignment="1">
      <alignment horizontal="right" vertical="center" wrapText="1" shrinkToFit="1"/>
    </xf>
    <xf numFmtId="0" fontId="78" fillId="0" borderId="70" xfId="0" applyFont="1" applyFill="1" applyBorder="1" applyAlignment="1">
      <alignment horizontal="right" vertical="center" wrapText="1" shrinkToFit="1"/>
    </xf>
    <xf numFmtId="0" fontId="78" fillId="0" borderId="67" xfId="0" applyFont="1" applyFill="1" applyBorder="1" applyAlignment="1">
      <alignment horizontal="right" vertical="center" wrapText="1" shrinkToFit="1"/>
    </xf>
    <xf numFmtId="0" fontId="75" fillId="0" borderId="27" xfId="0" applyFont="1" applyFill="1" applyBorder="1" applyAlignment="1">
      <alignment horizontal="left" vertical="center" wrapText="1"/>
    </xf>
    <xf numFmtId="0" fontId="75" fillId="0" borderId="20" xfId="0" applyFont="1" applyFill="1" applyBorder="1" applyAlignment="1">
      <alignment horizontal="left" vertical="center" wrapText="1"/>
    </xf>
    <xf numFmtId="0" fontId="75" fillId="0" borderId="78" xfId="0" applyFont="1" applyFill="1" applyBorder="1" applyAlignment="1">
      <alignment horizontal="left" vertical="center" wrapText="1"/>
    </xf>
    <xf numFmtId="0" fontId="75" fillId="0" borderId="27" xfId="0" applyNumberFormat="1" applyFont="1" applyFill="1" applyBorder="1" applyAlignment="1">
      <alignment horizontal="left" vertical="center" wrapText="1" shrinkToFit="1"/>
    </xf>
    <xf numFmtId="0" fontId="75" fillId="0" borderId="20" xfId="0" applyNumberFormat="1" applyFont="1" applyFill="1" applyBorder="1" applyAlignment="1">
      <alignment horizontal="left" vertical="center" wrapText="1" shrinkToFit="1"/>
    </xf>
    <xf numFmtId="0" fontId="75" fillId="0" borderId="78" xfId="0" applyNumberFormat="1" applyFont="1" applyFill="1" applyBorder="1" applyAlignment="1">
      <alignment horizontal="left" vertical="center" wrapText="1" shrinkToFit="1"/>
    </xf>
    <xf numFmtId="0" fontId="76" fillId="0" borderId="12" xfId="0" applyFont="1" applyFill="1" applyBorder="1" applyAlignment="1">
      <alignment horizontal="left" vertical="center" wrapText="1"/>
    </xf>
    <xf numFmtId="0" fontId="75" fillId="0" borderId="6" xfId="0" applyFont="1" applyFill="1" applyBorder="1" applyAlignment="1">
      <alignment horizontal="left" vertical="center" wrapText="1"/>
    </xf>
    <xf numFmtId="0" fontId="75" fillId="0" borderId="12" xfId="0" applyFont="1" applyFill="1" applyBorder="1" applyAlignment="1">
      <alignment horizontal="left" vertical="center" wrapText="1"/>
    </xf>
    <xf numFmtId="0" fontId="75" fillId="0" borderId="6" xfId="0" applyNumberFormat="1" applyFont="1" applyFill="1" applyBorder="1" applyAlignment="1">
      <alignment horizontal="left" vertical="center" wrapText="1" shrinkToFit="1"/>
    </xf>
    <xf numFmtId="0" fontId="75" fillId="0" borderId="12" xfId="0" applyNumberFormat="1" applyFont="1" applyFill="1" applyBorder="1" applyAlignment="1">
      <alignment horizontal="left" vertical="center" wrapText="1" shrinkToFit="1"/>
    </xf>
    <xf numFmtId="0" fontId="75" fillId="0" borderId="23" xfId="0" applyFont="1" applyFill="1" applyBorder="1" applyAlignment="1">
      <alignment horizontal="left" vertical="center" wrapText="1"/>
    </xf>
    <xf numFmtId="0" fontId="76" fillId="0" borderId="21" xfId="0" applyFont="1" applyFill="1" applyBorder="1" applyAlignment="1">
      <alignment horizontal="left" vertical="center" wrapText="1"/>
    </xf>
    <xf numFmtId="0" fontId="76" fillId="0" borderId="79" xfId="0" applyFont="1" applyFill="1" applyBorder="1" applyAlignment="1">
      <alignment horizontal="left" vertical="center" wrapText="1"/>
    </xf>
    <xf numFmtId="0" fontId="75" fillId="0" borderId="23" xfId="0" applyNumberFormat="1" applyFont="1" applyFill="1" applyBorder="1" applyAlignment="1">
      <alignment horizontal="left" vertical="center" wrapText="1" shrinkToFit="1"/>
    </xf>
    <xf numFmtId="0" fontId="75" fillId="0" borderId="21" xfId="0" applyNumberFormat="1" applyFont="1" applyFill="1" applyBorder="1" applyAlignment="1">
      <alignment horizontal="left" vertical="center" wrapText="1" shrinkToFit="1"/>
    </xf>
    <xf numFmtId="0" fontId="75" fillId="0" borderId="79" xfId="0" applyNumberFormat="1" applyFont="1" applyFill="1" applyBorder="1" applyAlignment="1">
      <alignment horizontal="left" vertical="center" wrapText="1" shrinkToFit="1"/>
    </xf>
    <xf numFmtId="0" fontId="39" fillId="0" borderId="71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44" fillId="0" borderId="65" xfId="0" applyFont="1" applyFill="1" applyBorder="1" applyAlignment="1">
      <alignment horizontal="center" vertical="center" wrapText="1"/>
    </xf>
    <xf numFmtId="0" fontId="44" fillId="0" borderId="70" xfId="0" applyFont="1" applyFill="1" applyBorder="1" applyAlignment="1">
      <alignment horizontal="center" vertical="center" wrapText="1"/>
    </xf>
    <xf numFmtId="0" fontId="44" fillId="0" borderId="67" xfId="0" applyFont="1" applyFill="1" applyBorder="1" applyAlignment="1">
      <alignment horizontal="center" vertical="center" wrapText="1"/>
    </xf>
    <xf numFmtId="0" fontId="44" fillId="0" borderId="63" xfId="0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textRotation="90" wrapText="1"/>
    </xf>
    <xf numFmtId="0" fontId="39" fillId="0" borderId="70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75" fillId="0" borderId="54" xfId="0" applyFont="1" applyFill="1" applyBorder="1" applyAlignment="1">
      <alignment horizontal="left" vertical="center" wrapText="1"/>
    </xf>
    <xf numFmtId="0" fontId="75" fillId="0" borderId="46" xfId="0" applyFont="1" applyFill="1" applyBorder="1" applyAlignment="1">
      <alignment horizontal="left" vertical="center" wrapText="1"/>
    </xf>
    <xf numFmtId="0" fontId="75" fillId="0" borderId="35" xfId="0" applyFont="1" applyFill="1" applyBorder="1" applyAlignment="1">
      <alignment horizontal="left" vertical="center" wrapText="1"/>
    </xf>
    <xf numFmtId="0" fontId="75" fillId="0" borderId="28" xfId="0" applyNumberFormat="1" applyFont="1" applyFill="1" applyBorder="1" applyAlignment="1">
      <alignment horizontal="left" vertical="center" wrapText="1" shrinkToFit="1"/>
    </xf>
    <xf numFmtId="0" fontId="75" fillId="0" borderId="28" xfId="0" applyFont="1" applyFill="1" applyBorder="1" applyAlignment="1">
      <alignment horizontal="left" vertical="center" wrapText="1"/>
    </xf>
    <xf numFmtId="0" fontId="75" fillId="0" borderId="42" xfId="0" applyFont="1" applyFill="1" applyBorder="1" applyAlignment="1">
      <alignment horizontal="left" vertical="center" wrapText="1"/>
    </xf>
    <xf numFmtId="0" fontId="76" fillId="0" borderId="7" xfId="0" applyFont="1" applyFill="1" applyBorder="1" applyAlignment="1">
      <alignment horizontal="left" vertical="center" wrapText="1"/>
    </xf>
    <xf numFmtId="0" fontId="76" fillId="0" borderId="30" xfId="0" applyFont="1" applyFill="1" applyBorder="1" applyAlignment="1">
      <alignment horizontal="left" vertical="center" wrapText="1"/>
    </xf>
    <xf numFmtId="0" fontId="75" fillId="0" borderId="42" xfId="0" applyNumberFormat="1" applyFont="1" applyFill="1" applyBorder="1" applyAlignment="1">
      <alignment horizontal="left" vertical="center" wrapText="1" shrinkToFit="1"/>
    </xf>
    <xf numFmtId="0" fontId="76" fillId="0" borderId="7" xfId="0" applyFont="1" applyFill="1" applyBorder="1" applyAlignment="1">
      <alignment horizontal="left" vertical="center" wrapText="1" shrinkToFit="1"/>
    </xf>
    <xf numFmtId="49" fontId="47" fillId="0" borderId="7" xfId="0" applyNumberFormat="1" applyFont="1" applyFill="1" applyBorder="1" applyAlignment="1">
      <alignment horizontal="center" vertical="center" textRotation="90" wrapText="1"/>
    </xf>
    <xf numFmtId="49" fontId="47" fillId="0" borderId="18" xfId="0" applyNumberFormat="1" applyFont="1" applyFill="1" applyBorder="1" applyAlignment="1">
      <alignment horizontal="center" vertical="center" textRotation="90" wrapText="1"/>
    </xf>
    <xf numFmtId="0" fontId="65" fillId="0" borderId="38" xfId="0" applyNumberFormat="1" applyFont="1" applyFill="1" applyBorder="1" applyAlignment="1">
      <alignment horizontal="center" vertical="center" textRotation="90" wrapText="1"/>
    </xf>
    <xf numFmtId="0" fontId="65" fillId="0" borderId="37" xfId="0" applyNumberFormat="1" applyFont="1" applyFill="1" applyBorder="1" applyAlignment="1">
      <alignment horizontal="center" vertical="center" textRotation="90" wrapText="1"/>
    </xf>
    <xf numFmtId="49" fontId="54" fillId="0" borderId="39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54" fillId="0" borderId="1" xfId="0" applyNumberFormat="1" applyFont="1" applyFill="1" applyBorder="1" applyAlignment="1">
      <alignment horizontal="center" vertical="center" wrapText="1"/>
    </xf>
    <xf numFmtId="0" fontId="69" fillId="0" borderId="42" xfId="0" applyNumberFormat="1" applyFont="1" applyFill="1" applyBorder="1" applyAlignment="1">
      <alignment horizontal="center" vertical="center" textRotation="90"/>
    </xf>
    <xf numFmtId="0" fontId="69" fillId="0" borderId="55" xfId="0" applyNumberFormat="1" applyFont="1" applyFill="1" applyBorder="1" applyAlignment="1">
      <alignment horizontal="center" vertical="center" textRotation="90"/>
    </xf>
    <xf numFmtId="0" fontId="69" fillId="0" borderId="47" xfId="0" applyNumberFormat="1" applyFont="1" applyFill="1" applyBorder="1" applyAlignment="1">
      <alignment horizontal="center" vertical="center" textRotation="90"/>
    </xf>
    <xf numFmtId="0" fontId="69" fillId="0" borderId="14" xfId="0" applyNumberFormat="1" applyFont="1" applyFill="1" applyBorder="1" applyAlignment="1">
      <alignment horizontal="center" vertical="top"/>
    </xf>
    <xf numFmtId="0" fontId="69" fillId="0" borderId="32" xfId="0" applyNumberFormat="1" applyFont="1" applyFill="1" applyBorder="1" applyAlignment="1">
      <alignment horizontal="center" vertical="top"/>
    </xf>
    <xf numFmtId="0" fontId="69" fillId="0" borderId="2" xfId="0" applyNumberFormat="1" applyFont="1" applyFill="1" applyBorder="1" applyAlignment="1">
      <alignment horizontal="center" vertical="top"/>
    </xf>
    <xf numFmtId="49" fontId="47" fillId="0" borderId="13" xfId="0" applyNumberFormat="1" applyFont="1" applyFill="1" applyBorder="1" applyAlignment="1">
      <alignment horizontal="center" vertical="center" textRotation="90" wrapText="1"/>
    </xf>
    <xf numFmtId="49" fontId="47" fillId="0" borderId="5" xfId="0" applyNumberFormat="1" applyFont="1" applyFill="1" applyBorder="1" applyAlignment="1">
      <alignment horizontal="center" vertical="center" textRotation="90" wrapText="1"/>
    </xf>
    <xf numFmtId="0" fontId="69" fillId="0" borderId="30" xfId="0" applyNumberFormat="1" applyFont="1" applyFill="1" applyBorder="1" applyAlignment="1">
      <alignment horizontal="center" vertical="center" textRotation="90" wrapText="1"/>
    </xf>
    <xf numFmtId="0" fontId="69" fillId="0" borderId="34" xfId="0" applyNumberFormat="1" applyFont="1" applyFill="1" applyBorder="1" applyAlignment="1">
      <alignment horizontal="center" vertical="center" textRotation="90" wrapText="1"/>
    </xf>
    <xf numFmtId="0" fontId="78" fillId="0" borderId="65" xfId="0" applyFont="1" applyFill="1" applyBorder="1" applyAlignment="1">
      <alignment horizontal="right" vertical="center" wrapText="1" shrinkToFit="1"/>
    </xf>
    <xf numFmtId="0" fontId="78" fillId="0" borderId="62" xfId="0" applyFont="1" applyFill="1" applyBorder="1" applyAlignment="1">
      <alignment horizontal="right" vertical="center" wrapText="1" shrinkToFit="1"/>
    </xf>
    <xf numFmtId="0" fontId="58" fillId="0" borderId="2" xfId="0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horizontal="left" vertical="center"/>
    </xf>
    <xf numFmtId="0" fontId="69" fillId="0" borderId="29" xfId="0" applyFont="1" applyFill="1" applyBorder="1" applyAlignment="1">
      <alignment horizontal="center" vertical="center" textRotation="90" wrapText="1"/>
    </xf>
    <xf numFmtId="0" fontId="69" fillId="0" borderId="42" xfId="0" applyFont="1" applyFill="1" applyBorder="1" applyAlignment="1">
      <alignment horizontal="center" vertical="center" textRotation="90" wrapText="1"/>
    </xf>
    <xf numFmtId="0" fontId="69" fillId="0" borderId="6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3" fillId="0" borderId="6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66" fillId="0" borderId="65" xfId="0" applyFont="1" applyFill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vertical="center" wrapText="1"/>
    </xf>
    <xf numFmtId="0" fontId="66" fillId="0" borderId="62" xfId="0" applyFont="1" applyFill="1" applyBorder="1" applyAlignment="1">
      <alignment horizontal="center" vertical="center" wrapText="1"/>
    </xf>
    <xf numFmtId="0" fontId="66" fillId="0" borderId="65" xfId="0" applyNumberFormat="1" applyFont="1" applyFill="1" applyBorder="1" applyAlignment="1">
      <alignment horizontal="center" vertical="center" wrapText="1"/>
    </xf>
    <xf numFmtId="0" fontId="66" fillId="0" borderId="70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Fill="1" applyBorder="1" applyAlignment="1">
      <alignment horizontal="center" vertical="center" textRotation="90" wrapText="1"/>
    </xf>
    <xf numFmtId="49" fontId="47" fillId="0" borderId="19" xfId="0" applyNumberFormat="1" applyFont="1" applyFill="1" applyBorder="1" applyAlignment="1">
      <alignment horizontal="center" vertical="center" textRotation="90" wrapText="1"/>
    </xf>
    <xf numFmtId="0" fontId="70" fillId="0" borderId="43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69" fillId="0" borderId="14" xfId="0" applyNumberFormat="1" applyFont="1" applyFill="1" applyBorder="1" applyAlignment="1">
      <alignment horizontal="center" vertical="center" wrapText="1"/>
    </xf>
    <xf numFmtId="0" fontId="69" fillId="0" borderId="32" xfId="0" applyNumberFormat="1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>
      <alignment horizontal="center" vertical="center" wrapText="1"/>
    </xf>
    <xf numFmtId="0" fontId="69" fillId="0" borderId="1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3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8" xfId="0" applyNumberFormat="1" applyFont="1" applyFill="1" applyBorder="1" applyAlignment="1">
      <alignment horizontal="center" vertical="center" wrapText="1"/>
    </xf>
    <xf numFmtId="0" fontId="65" fillId="0" borderId="32" xfId="0" applyNumberFormat="1" applyFont="1" applyFill="1" applyBorder="1" applyAlignment="1">
      <alignment horizontal="center" wrapText="1"/>
    </xf>
    <xf numFmtId="0" fontId="65" fillId="0" borderId="13" xfId="0" applyNumberFormat="1" applyFont="1" applyFill="1" applyBorder="1" applyAlignment="1">
      <alignment horizontal="center" wrapText="1"/>
    </xf>
    <xf numFmtId="0" fontId="65" fillId="0" borderId="1" xfId="0" applyNumberFormat="1" applyFont="1" applyFill="1" applyBorder="1" applyAlignment="1">
      <alignment horizontal="center" wrapText="1"/>
    </xf>
    <xf numFmtId="0" fontId="65" fillId="0" borderId="8" xfId="0" applyNumberFormat="1" applyFont="1" applyFill="1" applyBorder="1" applyAlignment="1">
      <alignment horizontal="center" wrapText="1"/>
    </xf>
    <xf numFmtId="0" fontId="47" fillId="0" borderId="32" xfId="0" applyNumberFormat="1" applyFont="1" applyFill="1" applyBorder="1" applyAlignment="1">
      <alignment horizontal="center" vertical="center" textRotation="90" wrapText="1"/>
    </xf>
    <xf numFmtId="0" fontId="47" fillId="0" borderId="0" xfId="0" applyNumberFormat="1" applyFont="1" applyFill="1" applyBorder="1" applyAlignment="1">
      <alignment horizontal="center" vertical="center" textRotation="90" wrapText="1"/>
    </xf>
    <xf numFmtId="0" fontId="47" fillId="0" borderId="19" xfId="0" applyNumberFormat="1" applyFont="1" applyFill="1" applyBorder="1" applyAlignment="1">
      <alignment horizontal="center" vertical="center" textRotation="90" wrapText="1"/>
    </xf>
    <xf numFmtId="0" fontId="70" fillId="0" borderId="29" xfId="0" applyFont="1" applyFill="1" applyBorder="1" applyAlignment="1">
      <alignment horizontal="center" vertical="top" wrapText="1"/>
    </xf>
    <xf numFmtId="0" fontId="70" fillId="0" borderId="6" xfId="0" applyFont="1" applyFill="1" applyBorder="1" applyAlignment="1">
      <alignment horizontal="center" vertical="top" wrapText="1"/>
    </xf>
    <xf numFmtId="0" fontId="70" fillId="0" borderId="28" xfId="0" applyFont="1" applyFill="1" applyBorder="1" applyAlignment="1">
      <alignment horizontal="center" vertical="top" wrapText="1"/>
    </xf>
    <xf numFmtId="49" fontId="47" fillId="0" borderId="7" xfId="0" applyNumberFormat="1" applyFont="1" applyFill="1" applyBorder="1" applyAlignment="1">
      <alignment horizontal="center" vertical="center" textRotation="90"/>
    </xf>
    <xf numFmtId="49" fontId="47" fillId="0" borderId="18" xfId="0" applyNumberFormat="1" applyFont="1" applyFill="1" applyBorder="1" applyAlignment="1">
      <alignment horizontal="center" vertical="center" textRotation="90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63" fillId="0" borderId="64" xfId="0" applyFont="1" applyFill="1" applyBorder="1" applyAlignment="1">
      <alignment horizontal="center" vertical="center" textRotation="90"/>
    </xf>
    <xf numFmtId="0" fontId="50" fillId="0" borderId="71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72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71" xfId="0" applyNumberFormat="1" applyFont="1" applyFill="1" applyBorder="1" applyAlignment="1">
      <alignment horizontal="center" vertical="center" wrapText="1"/>
    </xf>
    <xf numFmtId="0" fontId="50" fillId="0" borderId="39" xfId="0" applyNumberFormat="1" applyFont="1" applyFill="1" applyBorder="1" applyAlignment="1">
      <alignment horizontal="center" vertical="center" wrapText="1"/>
    </xf>
    <xf numFmtId="0" fontId="50" fillId="0" borderId="72" xfId="0" applyNumberFormat="1" applyFont="1" applyFill="1" applyBorder="1" applyAlignment="1">
      <alignment horizontal="center" vertical="center" wrapText="1"/>
    </xf>
    <xf numFmtId="0" fontId="50" fillId="0" borderId="55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0" borderId="33" xfId="0" applyNumberFormat="1" applyFont="1" applyFill="1" applyBorder="1" applyAlignment="1">
      <alignment horizontal="center" vertical="center" wrapText="1"/>
    </xf>
    <xf numFmtId="0" fontId="65" fillId="0" borderId="71" xfId="0" applyNumberFormat="1" applyFont="1" applyFill="1" applyBorder="1" applyAlignment="1">
      <alignment horizontal="center" vertical="center" wrapText="1"/>
    </xf>
    <xf numFmtId="0" fontId="65" fillId="0" borderId="72" xfId="0" applyNumberFormat="1" applyFont="1" applyFill="1" applyBorder="1" applyAlignment="1">
      <alignment horizontal="center" vertical="center" wrapText="1"/>
    </xf>
    <xf numFmtId="0" fontId="65" fillId="0" borderId="55" xfId="0" applyNumberFormat="1" applyFont="1" applyFill="1" applyBorder="1" applyAlignment="1">
      <alignment horizontal="center" vertical="center" wrapText="1"/>
    </xf>
    <xf numFmtId="0" fontId="65" fillId="0" borderId="33" xfId="0" applyNumberFormat="1" applyFont="1" applyFill="1" applyBorder="1" applyAlignment="1">
      <alignment horizontal="center" vertical="center" wrapText="1"/>
    </xf>
    <xf numFmtId="0" fontId="65" fillId="0" borderId="41" xfId="0" applyNumberFormat="1" applyFont="1" applyFill="1" applyBorder="1" applyAlignment="1">
      <alignment horizontal="center" vertical="center" wrapText="1"/>
    </xf>
    <xf numFmtId="0" fontId="65" fillId="0" borderId="36" xfId="0" applyNumberFormat="1" applyFont="1" applyFill="1" applyBorder="1" applyAlignment="1">
      <alignment horizontal="center" vertical="center" wrapText="1"/>
    </xf>
    <xf numFmtId="0" fontId="54" fillId="0" borderId="71" xfId="0" applyNumberFormat="1" applyFont="1" applyFill="1" applyBorder="1" applyAlignment="1">
      <alignment horizontal="center" vertical="center"/>
    </xf>
    <xf numFmtId="0" fontId="54" fillId="0" borderId="39" xfId="0" applyNumberFormat="1" applyFont="1" applyFill="1" applyBorder="1" applyAlignment="1">
      <alignment horizontal="center" vertical="center"/>
    </xf>
    <xf numFmtId="0" fontId="54" fillId="0" borderId="5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54" fillId="0" borderId="41" xfId="0" applyNumberFormat="1" applyFont="1" applyFill="1" applyBorder="1" applyAlignment="1">
      <alignment horizontal="center" vertical="center"/>
    </xf>
    <xf numFmtId="0" fontId="54" fillId="0" borderId="1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56" fillId="0" borderId="2" xfId="0" applyNumberFormat="1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48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/>
    </xf>
    <xf numFmtId="0" fontId="56" fillId="0" borderId="28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wrapText="1"/>
    </xf>
    <xf numFmtId="0" fontId="5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75" fillId="0" borderId="23" xfId="0" applyNumberFormat="1" applyFont="1" applyFill="1" applyBorder="1" applyAlignment="1">
      <alignment horizontal="center" vertical="center" wrapText="1" shrinkToFit="1"/>
    </xf>
    <xf numFmtId="0" fontId="75" fillId="0" borderId="21" xfId="0" applyNumberFormat="1" applyFont="1" applyFill="1" applyBorder="1" applyAlignment="1">
      <alignment horizontal="center" vertical="center" wrapText="1" shrinkToFit="1"/>
    </xf>
    <xf numFmtId="0" fontId="75" fillId="0" borderId="51" xfId="0" applyNumberFormat="1" applyFont="1" applyFill="1" applyBorder="1" applyAlignment="1">
      <alignment horizontal="center" vertical="center" wrapText="1" shrinkToFit="1"/>
    </xf>
    <xf numFmtId="0" fontId="75" fillId="0" borderId="29" xfId="0" applyNumberFormat="1" applyFont="1" applyFill="1" applyBorder="1" applyAlignment="1">
      <alignment horizontal="center" vertical="center" wrapText="1" shrinkToFit="1"/>
    </xf>
    <xf numFmtId="0" fontId="75" fillId="0" borderId="6" xfId="0" applyNumberFormat="1" applyFont="1" applyFill="1" applyBorder="1" applyAlignment="1">
      <alignment horizontal="center" vertical="center" wrapText="1" shrinkToFit="1"/>
    </xf>
    <xf numFmtId="0" fontId="75" fillId="0" borderId="28" xfId="0" applyNumberFormat="1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left" vertical="center" wrapText="1"/>
    </xf>
    <xf numFmtId="0" fontId="75" fillId="0" borderId="68" xfId="0" applyNumberFormat="1" applyFont="1" applyFill="1" applyBorder="1" applyAlignment="1">
      <alignment horizontal="center" vertical="center" wrapText="1" shrinkToFit="1"/>
    </xf>
    <xf numFmtId="0" fontId="76" fillId="0" borderId="24" xfId="0" applyFont="1" applyFill="1" applyBorder="1" applyAlignment="1">
      <alignment horizontal="center" vertical="center" wrapText="1" shrinkToFit="1"/>
    </xf>
    <xf numFmtId="0" fontId="76" fillId="0" borderId="61" xfId="0" applyFont="1" applyFill="1" applyBorder="1" applyAlignment="1">
      <alignment horizontal="center" vertical="center" wrapText="1" shrinkToFit="1"/>
    </xf>
    <xf numFmtId="0" fontId="75" fillId="0" borderId="68" xfId="0" applyFont="1" applyFill="1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75" fillId="0" borderId="69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5" fillId="0" borderId="69" xfId="0" applyNumberFormat="1" applyFont="1" applyFill="1" applyBorder="1" applyAlignment="1">
      <alignment horizontal="center" vertical="center" wrapText="1" shrinkToFit="1"/>
    </xf>
    <xf numFmtId="0" fontId="76" fillId="0" borderId="2" xfId="0" applyFont="1" applyFill="1" applyBorder="1" applyAlignment="1">
      <alignment horizontal="center" vertical="center" wrapText="1" shrinkToFit="1"/>
    </xf>
    <xf numFmtId="0" fontId="76" fillId="0" borderId="60" xfId="0" applyFont="1" applyFill="1" applyBorder="1" applyAlignment="1">
      <alignment horizontal="center" vertical="center" wrapText="1" shrinkToFit="1"/>
    </xf>
    <xf numFmtId="0" fontId="75" fillId="0" borderId="55" xfId="0" applyNumberFormat="1" applyFont="1" applyFill="1" applyBorder="1" applyAlignment="1">
      <alignment horizontal="left" vertical="center" wrapText="1" shrinkToFit="1"/>
    </xf>
    <xf numFmtId="0" fontId="76" fillId="0" borderId="0" xfId="0" applyFont="1" applyFill="1" applyBorder="1" applyAlignment="1">
      <alignment horizontal="left" vertical="center" wrapText="1" shrinkToFit="1"/>
    </xf>
    <xf numFmtId="0" fontId="75" fillId="0" borderId="59" xfId="0" applyNumberFormat="1" applyFont="1" applyFill="1" applyBorder="1" applyAlignment="1">
      <alignment horizontal="center" vertical="center" wrapText="1" shrinkToFit="1"/>
    </xf>
    <xf numFmtId="0" fontId="76" fillId="0" borderId="32" xfId="0" applyFont="1" applyFill="1" applyBorder="1" applyAlignment="1">
      <alignment horizontal="center" vertical="center" wrapText="1" shrinkToFit="1"/>
    </xf>
    <xf numFmtId="0" fontId="76" fillId="0" borderId="21" xfId="0" applyFont="1" applyFill="1" applyBorder="1" applyAlignment="1">
      <alignment horizontal="center" vertical="center" wrapText="1" shrinkToFit="1"/>
    </xf>
    <xf numFmtId="0" fontId="76" fillId="0" borderId="6" xfId="0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 textRotation="90" wrapText="1"/>
    </xf>
    <xf numFmtId="0" fontId="75" fillId="0" borderId="27" xfId="0" applyNumberFormat="1" applyFont="1" applyFill="1" applyBorder="1" applyAlignment="1">
      <alignment horizontal="center" vertical="center" wrapText="1" shrinkToFit="1"/>
    </xf>
    <xf numFmtId="0" fontId="75" fillId="0" borderId="20" xfId="0" applyNumberFormat="1" applyFont="1" applyFill="1" applyBorder="1" applyAlignment="1">
      <alignment horizontal="center" vertical="center" wrapText="1" shrinkToFit="1"/>
    </xf>
    <xf numFmtId="0" fontId="75" fillId="0" borderId="78" xfId="0" applyNumberFormat="1" applyFont="1" applyFill="1" applyBorder="1" applyAlignment="1">
      <alignment horizontal="center" vertical="center" wrapText="1" shrinkToFit="1"/>
    </xf>
    <xf numFmtId="0" fontId="76" fillId="0" borderId="46" xfId="0" applyFont="1" applyFill="1" applyBorder="1" applyAlignment="1">
      <alignment horizontal="left" vertical="center" wrapText="1"/>
    </xf>
    <xf numFmtId="0" fontId="76" fillId="0" borderId="35" xfId="0" applyFont="1" applyFill="1" applyBorder="1" applyAlignment="1">
      <alignment horizontal="left" vertical="center" wrapText="1"/>
    </xf>
    <xf numFmtId="0" fontId="75" fillId="0" borderId="54" xfId="0" applyNumberFormat="1" applyFont="1" applyFill="1" applyBorder="1" applyAlignment="1">
      <alignment horizontal="center" vertical="center" wrapText="1" shrinkToFit="1"/>
    </xf>
    <xf numFmtId="0" fontId="76" fillId="0" borderId="46" xfId="0" applyFont="1" applyFill="1" applyBorder="1" applyAlignment="1">
      <alignment horizontal="center" vertical="center" wrapText="1" shrinkToFit="1"/>
    </xf>
    <xf numFmtId="0" fontId="76" fillId="0" borderId="51" xfId="0" applyFont="1" applyFill="1" applyBorder="1" applyAlignment="1">
      <alignment horizontal="left" vertical="center" wrapText="1"/>
    </xf>
    <xf numFmtId="0" fontId="75" fillId="0" borderId="48" xfId="0" applyFont="1" applyFill="1" applyBorder="1" applyAlignment="1">
      <alignment horizontal="left" vertical="center" wrapText="1"/>
    </xf>
    <xf numFmtId="0" fontId="70" fillId="0" borderId="65" xfId="0" applyFont="1" applyFill="1" applyBorder="1" applyAlignment="1">
      <alignment horizontal="right" vertical="center" wrapText="1" shrinkToFit="1"/>
    </xf>
    <xf numFmtId="0" fontId="70" fillId="0" borderId="70" xfId="0" applyFont="1" applyFill="1" applyBorder="1" applyAlignment="1">
      <alignment horizontal="right" vertical="center" wrapText="1" shrinkToFit="1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29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39" fillId="0" borderId="65" xfId="0" applyFont="1" applyFill="1" applyBorder="1" applyAlignment="1">
      <alignment horizontal="center" vertical="center" wrapText="1"/>
    </xf>
    <xf numFmtId="0" fontId="39" fillId="0" borderId="67" xfId="0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left" vertical="center"/>
    </xf>
    <xf numFmtId="0" fontId="56" fillId="0" borderId="29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/>
    </xf>
    <xf numFmtId="0" fontId="34" fillId="0" borderId="0" xfId="0" applyFont="1" applyFill="1" applyAlignment="1"/>
    <xf numFmtId="0" fontId="36" fillId="0" borderId="0" xfId="0" applyFont="1" applyFill="1" applyAlignment="1"/>
    <xf numFmtId="0" fontId="75" fillId="0" borderId="2" xfId="0" applyNumberFormat="1" applyFont="1" applyFill="1" applyBorder="1" applyAlignment="1">
      <alignment horizontal="left" vertical="center" wrapText="1" shrinkToFit="1"/>
    </xf>
    <xf numFmtId="0" fontId="76" fillId="0" borderId="2" xfId="0" applyFont="1" applyFill="1" applyBorder="1" applyAlignment="1">
      <alignment horizontal="left" vertical="center" wrapText="1" shrinkToFit="1"/>
    </xf>
    <xf numFmtId="0" fontId="75" fillId="0" borderId="2" xfId="0" applyNumberFormat="1" applyFont="1" applyFill="1" applyBorder="1" applyAlignment="1">
      <alignment horizontal="center" vertical="center" wrapText="1" shrinkToFit="1"/>
    </xf>
    <xf numFmtId="0" fontId="44" fillId="0" borderId="66" xfId="0" applyFont="1" applyFill="1" applyBorder="1" applyAlignment="1">
      <alignment horizontal="right" vertical="center"/>
    </xf>
    <xf numFmtId="0" fontId="45" fillId="0" borderId="67" xfId="0" applyFont="1" applyFill="1" applyBorder="1" applyAlignment="1">
      <alignment horizontal="right" vertical="center"/>
    </xf>
    <xf numFmtId="0" fontId="45" fillId="0" borderId="63" xfId="0" applyFont="1" applyFill="1" applyBorder="1" applyAlignment="1">
      <alignment horizontal="right" vertical="center"/>
    </xf>
    <xf numFmtId="0" fontId="39" fillId="0" borderId="55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33" xfId="0" applyFont="1" applyFill="1" applyBorder="1" applyAlignment="1">
      <alignment horizontal="center" vertical="center"/>
    </xf>
    <xf numFmtId="0" fontId="50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50" fillId="0" borderId="41" xfId="0" applyFont="1" applyFill="1" applyBorder="1" applyAlignment="1">
      <alignment horizontal="center" vertical="center"/>
    </xf>
    <xf numFmtId="0" fontId="50" fillId="0" borderId="2" xfId="0" applyNumberFormat="1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86" fillId="0" borderId="69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 horizontal="center" vertical="center"/>
    </xf>
    <xf numFmtId="0" fontId="87" fillId="0" borderId="69" xfId="0" applyFont="1" applyFill="1" applyBorder="1" applyAlignment="1">
      <alignment horizontal="center" vertical="center"/>
    </xf>
    <xf numFmtId="0" fontId="50" fillId="0" borderId="69" xfId="0" applyFont="1" applyFill="1" applyBorder="1" applyAlignment="1">
      <alignment horizontal="center" vertical="center"/>
    </xf>
    <xf numFmtId="0" fontId="102" fillId="0" borderId="69" xfId="0" applyFont="1" applyFill="1" applyBorder="1" applyAlignment="1">
      <alignment horizontal="center" vertical="center"/>
    </xf>
    <xf numFmtId="0" fontId="103" fillId="0" borderId="2" xfId="0" applyFont="1" applyFill="1" applyBorder="1" applyAlignment="1">
      <alignment horizontal="center" vertical="center"/>
    </xf>
    <xf numFmtId="0" fontId="103" fillId="0" borderId="60" xfId="0" applyFont="1" applyFill="1" applyBorder="1" applyAlignment="1">
      <alignment horizontal="center" vertical="center"/>
    </xf>
    <xf numFmtId="0" fontId="87" fillId="0" borderId="68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86" fillId="0" borderId="2" xfId="0" applyFont="1" applyFill="1" applyBorder="1" applyAlignment="1">
      <alignment horizontal="center" vertical="center"/>
    </xf>
    <xf numFmtId="0" fontId="50" fillId="0" borderId="24" xfId="0" applyNumberFormat="1" applyFont="1" applyFill="1" applyBorder="1" applyAlignment="1">
      <alignment horizontal="center" vertical="center"/>
    </xf>
    <xf numFmtId="0" fontId="70" fillId="0" borderId="54" xfId="0" applyFont="1" applyFill="1" applyBorder="1" applyAlignment="1">
      <alignment horizontal="center" vertical="center"/>
    </xf>
    <xf numFmtId="0" fontId="70" fillId="0" borderId="62" xfId="0" applyFont="1" applyFill="1" applyBorder="1" applyAlignment="1">
      <alignment horizontal="right" vertical="center" shrinkToFit="1"/>
    </xf>
    <xf numFmtId="0" fontId="44" fillId="0" borderId="65" xfId="0" applyFont="1" applyFill="1" applyBorder="1" applyAlignment="1">
      <alignment horizontal="right" vertical="center"/>
    </xf>
    <xf numFmtId="0" fontId="44" fillId="0" borderId="70" xfId="0" applyFont="1" applyFill="1" applyBorder="1" applyAlignment="1">
      <alignment horizontal="right" vertical="center"/>
    </xf>
    <xf numFmtId="0" fontId="44" fillId="0" borderId="62" xfId="0" applyFont="1" applyFill="1" applyBorder="1" applyAlignment="1">
      <alignment horizontal="right" vertical="center"/>
    </xf>
    <xf numFmtId="0" fontId="45" fillId="0" borderId="70" xfId="0" applyFont="1" applyFill="1" applyBorder="1" applyAlignment="1">
      <alignment horizontal="right" vertical="center"/>
    </xf>
    <xf numFmtId="0" fontId="75" fillId="0" borderId="54" xfId="0" applyNumberFormat="1" applyFont="1" applyFill="1" applyBorder="1" applyAlignment="1">
      <alignment horizontal="left" vertical="center" wrapText="1" shrinkToFit="1"/>
    </xf>
    <xf numFmtId="0" fontId="76" fillId="0" borderId="46" xfId="0" applyFont="1" applyFill="1" applyBorder="1" applyAlignment="1">
      <alignment horizontal="left" vertical="center" wrapText="1" shrinkToFit="1"/>
    </xf>
    <xf numFmtId="0" fontId="76" fillId="0" borderId="35" xfId="0" applyFont="1" applyFill="1" applyBorder="1" applyAlignment="1">
      <alignment horizontal="left" vertical="center" wrapText="1" shrinkToFit="1"/>
    </xf>
    <xf numFmtId="0" fontId="75" fillId="0" borderId="47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76" fillId="0" borderId="34" xfId="0" applyFont="1" applyFill="1" applyBorder="1" applyAlignment="1">
      <alignment horizontal="left" vertical="center" wrapText="1"/>
    </xf>
    <xf numFmtId="0" fontId="78" fillId="0" borderId="71" xfId="0" applyFont="1" applyFill="1" applyBorder="1" applyAlignment="1">
      <alignment horizontal="center" vertical="center" wrapText="1"/>
    </xf>
    <xf numFmtId="0" fontId="78" fillId="0" borderId="39" xfId="0" applyFont="1" applyFill="1" applyBorder="1" applyAlignment="1">
      <alignment horizontal="center" vertical="center" wrapText="1"/>
    </xf>
    <xf numFmtId="0" fontId="78" fillId="0" borderId="72" xfId="0" applyFont="1" applyFill="1" applyBorder="1" applyAlignment="1">
      <alignment horizontal="center" vertical="center" wrapText="1"/>
    </xf>
    <xf numFmtId="0" fontId="75" fillId="0" borderId="48" xfId="0" applyNumberFormat="1" applyFont="1" applyFill="1" applyBorder="1" applyAlignment="1">
      <alignment horizontal="left" vertical="center" wrapText="1" shrinkToFit="1"/>
    </xf>
    <xf numFmtId="0" fontId="78" fillId="0" borderId="65" xfId="0" applyFont="1" applyFill="1" applyBorder="1" applyAlignment="1">
      <alignment horizontal="center" vertical="center" wrapText="1" shrinkToFit="1"/>
    </xf>
    <xf numFmtId="0" fontId="78" fillId="0" borderId="70" xfId="0" applyFont="1" applyFill="1" applyBorder="1" applyAlignment="1">
      <alignment horizontal="center" vertical="center" wrapText="1" shrinkToFit="1"/>
    </xf>
    <xf numFmtId="0" fontId="78" fillId="0" borderId="67" xfId="0" applyFont="1" applyFill="1" applyBorder="1" applyAlignment="1">
      <alignment horizontal="center" vertical="center" wrapText="1" shrinkToFit="1"/>
    </xf>
    <xf numFmtId="0" fontId="78" fillId="0" borderId="63" xfId="0" applyFont="1" applyFill="1" applyBorder="1" applyAlignment="1">
      <alignment horizontal="center" vertical="center" wrapText="1" shrinkToFit="1"/>
    </xf>
    <xf numFmtId="0" fontId="70" fillId="0" borderId="55" xfId="0" applyFont="1" applyFill="1" applyBorder="1" applyAlignment="1">
      <alignment horizontal="right" vertical="center" wrapText="1" shrinkToFit="1"/>
    </xf>
    <xf numFmtId="0" fontId="70" fillId="0" borderId="0" xfId="0" applyFont="1" applyFill="1" applyBorder="1" applyAlignment="1">
      <alignment horizontal="right" vertical="center" wrapText="1" shrinkToFit="1"/>
    </xf>
    <xf numFmtId="0" fontId="70" fillId="0" borderId="33" xfId="0" applyFont="1" applyFill="1" applyBorder="1" applyAlignment="1">
      <alignment horizontal="right" vertical="center" wrapText="1" shrinkToFit="1"/>
    </xf>
    <xf numFmtId="0" fontId="76" fillId="0" borderId="20" xfId="0" applyFont="1" applyFill="1" applyBorder="1" applyAlignment="1">
      <alignment horizontal="left" vertical="center" wrapText="1"/>
    </xf>
    <xf numFmtId="0" fontId="76" fillId="0" borderId="48" xfId="0" applyFont="1" applyFill="1" applyBorder="1" applyAlignment="1">
      <alignment horizontal="left" vertical="center" wrapText="1"/>
    </xf>
    <xf numFmtId="0" fontId="75" fillId="0" borderId="80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75" fillId="0" borderId="42" xfId="1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75" fillId="0" borderId="7" xfId="1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75" fillId="0" borderId="42" xfId="1" applyNumberFormat="1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77" fillId="0" borderId="7" xfId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5" fillId="0" borderId="80" xfId="1" applyNumberFormat="1" applyFont="1" applyFill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75" fillId="0" borderId="7" xfId="1" applyNumberFormat="1" applyFont="1" applyFill="1" applyBorder="1" applyAlignment="1">
      <alignment horizontal="center" vertical="center" shrinkToFit="1"/>
    </xf>
    <xf numFmtId="0" fontId="75" fillId="0" borderId="42" xfId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77" fillId="0" borderId="30" xfId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77" fillId="0" borderId="80" xfId="0" applyNumberFormat="1" applyFont="1" applyFill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77" fillId="0" borderId="42" xfId="1" applyFont="1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/>
    </xf>
    <xf numFmtId="0" fontId="75" fillId="0" borderId="32" xfId="1" applyNumberFormat="1" applyFont="1" applyFill="1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98" xfId="0" applyBorder="1" applyAlignment="1">
      <alignment horizontal="left" vertical="center" wrapText="1" shrinkToFit="1"/>
    </xf>
    <xf numFmtId="0" fontId="0" fillId="0" borderId="67" xfId="0" applyBorder="1" applyAlignment="1">
      <alignment horizontal="left" vertical="center" wrapText="1" shrinkToFit="1"/>
    </xf>
    <xf numFmtId="0" fontId="0" fillId="0" borderId="63" xfId="0" applyBorder="1" applyAlignment="1">
      <alignment horizontal="left" vertical="center" wrapText="1" shrinkToFit="1"/>
    </xf>
    <xf numFmtId="0" fontId="78" fillId="0" borderId="42" xfId="1" applyFont="1" applyFill="1" applyBorder="1" applyAlignment="1">
      <alignment horizontal="center" vertical="center" shrinkToFit="1"/>
    </xf>
    <xf numFmtId="0" fontId="39" fillId="0" borderId="30" xfId="1" applyNumberFormat="1" applyFont="1" applyFill="1" applyBorder="1" applyAlignment="1">
      <alignment horizontal="center" vertical="center" shrinkToFit="1"/>
    </xf>
    <xf numFmtId="0" fontId="75" fillId="0" borderId="98" xfId="1" applyNumberFormat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36" xfId="0" applyBorder="1" applyAlignment="1">
      <alignment horizontal="left" vertical="center" wrapText="1" shrinkToFit="1"/>
    </xf>
    <xf numFmtId="0" fontId="77" fillId="0" borderId="7" xfId="1" applyNumberFormat="1" applyFont="1" applyFill="1" applyBorder="1" applyAlignment="1">
      <alignment horizontal="center" vertical="center" shrinkToFit="1"/>
    </xf>
    <xf numFmtId="0" fontId="75" fillId="0" borderId="30" xfId="1" applyFont="1" applyFill="1" applyBorder="1" applyAlignment="1">
      <alignment horizontal="center" vertical="center" shrinkToFit="1"/>
    </xf>
    <xf numFmtId="0" fontId="77" fillId="0" borderId="30" xfId="1" applyNumberFormat="1" applyFont="1" applyFill="1" applyBorder="1" applyAlignment="1">
      <alignment horizontal="center" vertical="center" shrinkToFit="1"/>
    </xf>
    <xf numFmtId="0" fontId="75" fillId="0" borderId="59" xfId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75" fillId="0" borderId="27" xfId="1" applyNumberFormat="1" applyFont="1" applyFill="1" applyBorder="1" applyAlignment="1">
      <alignment horizontal="left" vertical="center" wrapText="1" shrinkToFit="1"/>
    </xf>
    <xf numFmtId="0" fontId="75" fillId="0" borderId="20" xfId="1" applyNumberFormat="1" applyFont="1" applyFill="1" applyBorder="1" applyAlignment="1">
      <alignment horizontal="left" vertical="center" wrapText="1" shrinkToFit="1"/>
    </xf>
    <xf numFmtId="0" fontId="75" fillId="0" borderId="78" xfId="1" applyNumberFormat="1" applyFont="1" applyFill="1" applyBorder="1" applyAlignment="1">
      <alignment horizontal="left" vertical="center" wrapText="1" shrinkToFit="1"/>
    </xf>
    <xf numFmtId="0" fontId="75" fillId="0" borderId="22" xfId="1" applyFont="1" applyFill="1" applyBorder="1" applyAlignment="1">
      <alignment horizontal="center" vertical="center" shrinkToFit="1"/>
    </xf>
    <xf numFmtId="0" fontId="75" fillId="0" borderId="22" xfId="1" applyNumberFormat="1" applyFont="1" applyFill="1" applyBorder="1" applyAlignment="1">
      <alignment horizontal="center" vertical="center" shrinkToFit="1"/>
    </xf>
    <xf numFmtId="0" fontId="77" fillId="0" borderId="22" xfId="1" applyNumberFormat="1" applyFont="1" applyFill="1" applyBorder="1" applyAlignment="1">
      <alignment horizontal="center" vertical="center" shrinkToFit="1"/>
    </xf>
    <xf numFmtId="0" fontId="77" fillId="0" borderId="52" xfId="1" applyNumberFormat="1" applyFont="1" applyFill="1" applyBorder="1" applyAlignment="1">
      <alignment horizontal="center" vertical="center" shrinkToFit="1"/>
    </xf>
    <xf numFmtId="0" fontId="75" fillId="0" borderId="73" xfId="1" applyNumberFormat="1" applyFont="1" applyFill="1" applyBorder="1" applyAlignment="1">
      <alignment horizontal="center" vertical="center" shrinkToFit="1"/>
    </xf>
    <xf numFmtId="0" fontId="77" fillId="0" borderId="52" xfId="1" applyFont="1" applyFill="1" applyBorder="1" applyAlignment="1">
      <alignment horizontal="center" vertical="center" shrinkToFit="1"/>
    </xf>
    <xf numFmtId="0" fontId="77" fillId="0" borderId="38" xfId="0" applyNumberFormat="1" applyFont="1" applyFill="1" applyBorder="1" applyAlignment="1">
      <alignment horizontal="center" vertical="center" wrapText="1" shrinkToFit="1"/>
    </xf>
    <xf numFmtId="0" fontId="66" fillId="0" borderId="62" xfId="0" applyNumberFormat="1" applyFont="1" applyFill="1" applyBorder="1" applyAlignment="1">
      <alignment horizontal="center" vertical="center" wrapText="1"/>
    </xf>
    <xf numFmtId="0" fontId="75" fillId="0" borderId="29" xfId="1" applyFont="1" applyFill="1" applyBorder="1" applyAlignment="1">
      <alignment horizontal="left" vertical="center" wrapText="1"/>
    </xf>
    <xf numFmtId="0" fontId="75" fillId="0" borderId="6" xfId="1" applyFont="1" applyFill="1" applyBorder="1" applyAlignment="1">
      <alignment horizontal="left" vertical="center" wrapText="1"/>
    </xf>
    <xf numFmtId="0" fontId="75" fillId="0" borderId="12" xfId="1" applyFont="1" applyFill="1" applyBorder="1" applyAlignment="1">
      <alignment horizontal="left" vertical="center" wrapText="1"/>
    </xf>
    <xf numFmtId="0" fontId="75" fillId="0" borderId="29" xfId="1" applyNumberFormat="1" applyFont="1" applyFill="1" applyBorder="1" applyAlignment="1">
      <alignment horizontal="left" vertical="center" wrapText="1" shrinkToFit="1"/>
    </xf>
    <xf numFmtId="0" fontId="75" fillId="0" borderId="6" xfId="1" applyNumberFormat="1" applyFont="1" applyFill="1" applyBorder="1" applyAlignment="1">
      <alignment horizontal="left" vertical="center" wrapText="1" shrinkToFit="1"/>
    </xf>
    <xf numFmtId="0" fontId="75" fillId="0" borderId="12" xfId="1" applyNumberFormat="1" applyFont="1" applyFill="1" applyBorder="1" applyAlignment="1">
      <alignment horizontal="left" vertical="center" wrapText="1" shrinkToFit="1"/>
    </xf>
    <xf numFmtId="0" fontId="75" fillId="0" borderId="23" xfId="1" applyFont="1" applyFill="1" applyBorder="1" applyAlignment="1">
      <alignment horizontal="left" vertical="center" wrapText="1"/>
    </xf>
    <xf numFmtId="0" fontId="75" fillId="0" borderId="21" xfId="1" applyFont="1" applyFill="1" applyBorder="1" applyAlignment="1">
      <alignment horizontal="left" vertical="center" wrapText="1"/>
    </xf>
    <xf numFmtId="0" fontId="75" fillId="0" borderId="79" xfId="1" applyFont="1" applyFill="1" applyBorder="1" applyAlignment="1">
      <alignment horizontal="left" vertical="center" wrapText="1"/>
    </xf>
    <xf numFmtId="0" fontId="75" fillId="0" borderId="23" xfId="1" applyNumberFormat="1" applyFont="1" applyFill="1" applyBorder="1" applyAlignment="1">
      <alignment horizontal="left" vertical="center" wrapText="1" shrinkToFit="1"/>
    </xf>
    <xf numFmtId="0" fontId="75" fillId="0" borderId="21" xfId="1" applyNumberFormat="1" applyFont="1" applyFill="1" applyBorder="1" applyAlignment="1">
      <alignment horizontal="left" vertical="center" wrapText="1" shrinkToFit="1"/>
    </xf>
    <xf numFmtId="0" fontId="75" fillId="0" borderId="51" xfId="1" applyNumberFormat="1" applyFont="1" applyFill="1" applyBorder="1" applyAlignment="1">
      <alignment horizontal="left" vertical="center" wrapText="1" shrinkToFit="1"/>
    </xf>
    <xf numFmtId="0" fontId="75" fillId="0" borderId="27" xfId="1" applyFont="1" applyFill="1" applyBorder="1" applyAlignment="1">
      <alignment horizontal="left" vertical="center" wrapText="1"/>
    </xf>
    <xf numFmtId="0" fontId="75" fillId="0" borderId="20" xfId="1" applyFont="1" applyFill="1" applyBorder="1" applyAlignment="1">
      <alignment horizontal="left" vertical="center" wrapText="1"/>
    </xf>
    <xf numFmtId="0" fontId="75" fillId="0" borderId="78" xfId="1" applyFont="1" applyFill="1" applyBorder="1" applyAlignment="1">
      <alignment horizontal="left" vertical="center" wrapText="1"/>
    </xf>
    <xf numFmtId="0" fontId="75" fillId="0" borderId="48" xfId="1" applyNumberFormat="1" applyFont="1" applyFill="1" applyBorder="1" applyAlignment="1">
      <alignment horizontal="left" vertical="center" wrapText="1" shrinkToFit="1"/>
    </xf>
    <xf numFmtId="0" fontId="75" fillId="0" borderId="24" xfId="1" applyNumberFormat="1" applyFont="1" applyFill="1" applyBorder="1" applyAlignment="1">
      <alignment horizontal="left" vertical="center" wrapText="1" shrinkToFit="1"/>
    </xf>
    <xf numFmtId="0" fontId="70" fillId="0" borderId="66" xfId="0" applyFont="1" applyFill="1" applyBorder="1" applyAlignment="1">
      <alignment horizontal="right" vertical="center" wrapText="1" shrinkToFit="1"/>
    </xf>
    <xf numFmtId="0" fontId="70" fillId="0" borderId="67" xfId="0" applyFont="1" applyFill="1" applyBorder="1" applyAlignment="1">
      <alignment horizontal="right" vertical="center" wrapText="1" shrinkToFit="1"/>
    </xf>
    <xf numFmtId="0" fontId="70" fillId="0" borderId="63" xfId="0" applyFont="1" applyFill="1" applyBorder="1" applyAlignment="1">
      <alignment horizontal="right" vertical="center" wrapText="1" shrinkToFit="1"/>
    </xf>
    <xf numFmtId="0" fontId="70" fillId="0" borderId="62" xfId="0" applyFont="1" applyFill="1" applyBorder="1" applyAlignment="1">
      <alignment horizontal="right" vertical="center" wrapText="1" shrinkToFit="1"/>
    </xf>
    <xf numFmtId="0" fontId="78" fillId="0" borderId="62" xfId="0" applyFont="1" applyFill="1" applyBorder="1" applyAlignment="1">
      <alignment horizontal="center" vertical="center" wrapText="1" shrinkToFit="1"/>
    </xf>
    <xf numFmtId="0" fontId="78" fillId="0" borderId="70" xfId="0" applyFont="1" applyFill="1" applyBorder="1" applyAlignment="1">
      <alignment horizontal="center" vertical="center" wrapText="1"/>
    </xf>
    <xf numFmtId="0" fontId="75" fillId="0" borderId="79" xfId="1" applyNumberFormat="1" applyFont="1" applyFill="1" applyBorder="1" applyAlignment="1">
      <alignment horizontal="left" vertical="center" wrapText="1" shrinkToFit="1"/>
    </xf>
    <xf numFmtId="0" fontId="39" fillId="0" borderId="71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/>
    </xf>
    <xf numFmtId="0" fontId="75" fillId="0" borderId="28" xfId="1" applyNumberFormat="1" applyFont="1" applyFill="1" applyBorder="1" applyAlignment="1">
      <alignment horizontal="left" vertical="center" wrapText="1" shrinkToFit="1"/>
    </xf>
    <xf numFmtId="0" fontId="70" fillId="0" borderId="60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78" fillId="0" borderId="69" xfId="0" applyNumberFormat="1" applyFont="1" applyFill="1" applyBorder="1" applyAlignment="1">
      <alignment horizontal="center" vertical="center"/>
    </xf>
    <xf numFmtId="0" fontId="78" fillId="0" borderId="60" xfId="0" applyNumberFormat="1" applyFont="1" applyFill="1" applyBorder="1" applyAlignment="1">
      <alignment horizontal="center" vertical="center"/>
    </xf>
    <xf numFmtId="0" fontId="78" fillId="0" borderId="2" xfId="0" applyFont="1" applyFill="1" applyBorder="1" applyAlignment="1">
      <alignment horizontal="center" vertical="center"/>
    </xf>
    <xf numFmtId="0" fontId="78" fillId="0" borderId="60" xfId="0" applyFont="1" applyFill="1" applyBorder="1" applyAlignment="1">
      <alignment horizontal="center" vertical="center"/>
    </xf>
    <xf numFmtId="0" fontId="54" fillId="0" borderId="6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top"/>
    </xf>
    <xf numFmtId="0" fontId="70" fillId="0" borderId="61" xfId="0" applyFont="1" applyFill="1" applyBorder="1" applyAlignment="1">
      <alignment horizontal="center" vertical="center"/>
    </xf>
    <xf numFmtId="0" fontId="78" fillId="0" borderId="68" xfId="0" applyNumberFormat="1" applyFont="1" applyFill="1" applyBorder="1" applyAlignment="1">
      <alignment horizontal="center" vertical="center"/>
    </xf>
    <xf numFmtId="0" fontId="78" fillId="0" borderId="61" xfId="0" applyNumberFormat="1" applyFont="1" applyFill="1" applyBorder="1" applyAlignment="1">
      <alignment horizontal="center" vertical="center"/>
    </xf>
    <xf numFmtId="0" fontId="98" fillId="0" borderId="68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/>
    </xf>
    <xf numFmtId="0" fontId="98" fillId="0" borderId="61" xfId="0" applyFont="1" applyFill="1" applyBorder="1" applyAlignment="1">
      <alignment horizontal="center" vertical="center"/>
    </xf>
    <xf numFmtId="0" fontId="44" fillId="0" borderId="67" xfId="0" applyFont="1" applyFill="1" applyBorder="1" applyAlignment="1">
      <alignment horizontal="right" vertical="center"/>
    </xf>
    <xf numFmtId="0" fontId="44" fillId="0" borderId="63" xfId="0" applyFont="1" applyFill="1" applyBorder="1" applyAlignment="1">
      <alignment horizontal="right" vertical="center"/>
    </xf>
    <xf numFmtId="0" fontId="39" fillId="0" borderId="65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75" fillId="0" borderId="69" xfId="1" applyNumberFormat="1" applyFont="1" applyFill="1" applyBorder="1" applyAlignment="1">
      <alignment horizontal="center" vertical="center" shrinkToFit="1"/>
    </xf>
    <xf numFmtId="0" fontId="75" fillId="0" borderId="2" xfId="1" applyNumberFormat="1" applyFont="1" applyFill="1" applyBorder="1" applyAlignment="1">
      <alignment horizontal="center" vertical="center" shrinkToFit="1"/>
    </xf>
    <xf numFmtId="0" fontId="75" fillId="0" borderId="60" xfId="1" applyNumberFormat="1" applyFont="1" applyFill="1" applyBorder="1" applyAlignment="1">
      <alignment horizontal="center" vertical="center" shrinkToFit="1"/>
    </xf>
    <xf numFmtId="0" fontId="70" fillId="0" borderId="35" xfId="0" applyFont="1" applyFill="1" applyBorder="1" applyAlignment="1">
      <alignment horizontal="center" vertical="center"/>
    </xf>
    <xf numFmtId="0" fontId="78" fillId="0" borderId="54" xfId="0" applyNumberFormat="1" applyFont="1" applyFill="1" applyBorder="1" applyAlignment="1">
      <alignment horizontal="center" vertical="center"/>
    </xf>
    <xf numFmtId="0" fontId="78" fillId="0" borderId="46" xfId="0" applyNumberFormat="1" applyFont="1" applyFill="1" applyBorder="1" applyAlignment="1">
      <alignment horizontal="center" vertical="center"/>
    </xf>
    <xf numFmtId="0" fontId="78" fillId="0" borderId="35" xfId="0" applyNumberFormat="1" applyFont="1" applyFill="1" applyBorder="1" applyAlignment="1">
      <alignment horizontal="center" vertical="center"/>
    </xf>
    <xf numFmtId="0" fontId="78" fillId="0" borderId="54" xfId="0" applyFont="1" applyFill="1" applyBorder="1" applyAlignment="1">
      <alignment horizontal="center" vertical="center"/>
    </xf>
    <xf numFmtId="0" fontId="78" fillId="0" borderId="46" xfId="0" applyFont="1" applyFill="1" applyBorder="1" applyAlignment="1">
      <alignment horizontal="center" vertical="center"/>
    </xf>
    <xf numFmtId="0" fontId="78" fillId="0" borderId="35" xfId="0" applyFont="1" applyFill="1" applyBorder="1" applyAlignment="1">
      <alignment horizontal="center" vertical="center"/>
    </xf>
    <xf numFmtId="0" fontId="77" fillId="0" borderId="73" xfId="1" applyFont="1" applyFill="1" applyBorder="1" applyAlignment="1">
      <alignment horizontal="center" vertical="center" shrinkToFit="1"/>
    </xf>
    <xf numFmtId="0" fontId="77" fillId="0" borderId="22" xfId="1" applyFont="1" applyFill="1" applyBorder="1" applyAlignment="1">
      <alignment horizontal="center" vertical="center" shrinkToFit="1"/>
    </xf>
    <xf numFmtId="0" fontId="75" fillId="0" borderId="80" xfId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75" fillId="0" borderId="52" xfId="1" applyFont="1" applyFill="1" applyBorder="1" applyAlignment="1">
      <alignment horizontal="center" vertical="center" shrinkToFit="1"/>
    </xf>
    <xf numFmtId="0" fontId="75" fillId="0" borderId="73" xfId="1" applyFont="1" applyFill="1" applyBorder="1" applyAlignment="1">
      <alignment horizontal="center" vertical="center" shrinkToFit="1"/>
    </xf>
    <xf numFmtId="0" fontId="39" fillId="0" borderId="52" xfId="1" applyNumberFormat="1" applyFont="1" applyFill="1" applyBorder="1" applyAlignment="1">
      <alignment horizontal="center" vertical="center" shrinkToFit="1"/>
    </xf>
    <xf numFmtId="0" fontId="78" fillId="0" borderId="73" xfId="1" applyFont="1" applyFill="1" applyBorder="1" applyAlignment="1">
      <alignment horizontal="center" vertical="center" shrinkToFit="1"/>
    </xf>
    <xf numFmtId="0" fontId="75" fillId="0" borderId="39" xfId="1" applyNumberFormat="1" applyFont="1" applyFill="1" applyBorder="1" applyAlignment="1">
      <alignment horizontal="left" vertical="center" wrapText="1" shrinkToFit="1"/>
    </xf>
    <xf numFmtId="0" fontId="75" fillId="0" borderId="72" xfId="1" applyNumberFormat="1" applyFont="1" applyFill="1" applyBorder="1" applyAlignment="1">
      <alignment horizontal="left" vertical="center" wrapText="1" shrinkToFit="1"/>
    </xf>
    <xf numFmtId="0" fontId="75" fillId="0" borderId="73" xfId="1" applyFont="1" applyFill="1" applyBorder="1" applyAlignment="1">
      <alignment horizontal="center" vertical="center"/>
    </xf>
    <xf numFmtId="0" fontId="75" fillId="0" borderId="48" xfId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75" fillId="0" borderId="65" xfId="1" applyFont="1" applyFill="1" applyBorder="1" applyAlignment="1">
      <alignment horizontal="left" vertical="center" wrapText="1"/>
    </xf>
    <xf numFmtId="0" fontId="75" fillId="0" borderId="70" xfId="1" applyFont="1" applyFill="1" applyBorder="1" applyAlignment="1">
      <alignment horizontal="left" vertical="center" wrapText="1"/>
    </xf>
    <xf numFmtId="0" fontId="75" fillId="0" borderId="62" xfId="1" applyFont="1" applyFill="1" applyBorder="1" applyAlignment="1">
      <alignment horizontal="left" vertical="center" wrapText="1"/>
    </xf>
    <xf numFmtId="0" fontId="75" fillId="0" borderId="65" xfId="1" applyNumberFormat="1" applyFont="1" applyFill="1" applyBorder="1" applyAlignment="1">
      <alignment horizontal="left" vertical="center" wrapText="1" shrinkToFit="1"/>
    </xf>
    <xf numFmtId="0" fontId="75" fillId="0" borderId="70" xfId="1" applyNumberFormat="1" applyFont="1" applyFill="1" applyBorder="1" applyAlignment="1">
      <alignment horizontal="left" vertical="center" wrapText="1" shrinkToFit="1"/>
    </xf>
    <xf numFmtId="0" fontId="75" fillId="0" borderId="62" xfId="1" applyNumberFormat="1" applyFont="1" applyFill="1" applyBorder="1" applyAlignment="1">
      <alignment horizontal="left" vertical="center" wrapText="1" shrinkToFit="1"/>
    </xf>
    <xf numFmtId="49" fontId="47" fillId="0" borderId="30" xfId="0" applyNumberFormat="1" applyFont="1" applyFill="1" applyBorder="1" applyAlignment="1">
      <alignment horizontal="center" vertical="center" textRotation="90" wrapText="1"/>
    </xf>
    <xf numFmtId="49" fontId="47" fillId="0" borderId="34" xfId="0" applyNumberFormat="1" applyFont="1" applyFill="1" applyBorder="1" applyAlignment="1">
      <alignment horizontal="center" vertical="center" textRotation="90" wrapText="1"/>
    </xf>
    <xf numFmtId="49" fontId="47" fillId="0" borderId="50" xfId="0" applyNumberFormat="1" applyFont="1" applyFill="1" applyBorder="1" applyAlignment="1">
      <alignment horizontal="center" vertical="center" textRotation="90" wrapText="1"/>
    </xf>
    <xf numFmtId="0" fontId="70" fillId="0" borderId="69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60" xfId="0" applyFont="1" applyFill="1" applyBorder="1" applyAlignment="1">
      <alignment horizontal="center" vertical="center" wrapText="1"/>
    </xf>
    <xf numFmtId="0" fontId="69" fillId="0" borderId="13" xfId="0" applyNumberFormat="1" applyFont="1" applyFill="1" applyBorder="1" applyAlignment="1">
      <alignment horizontal="center" vertical="center" wrapText="1"/>
    </xf>
    <xf numFmtId="0" fontId="69" fillId="0" borderId="8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wrapText="1"/>
    </xf>
    <xf numFmtId="0" fontId="65" fillId="0" borderId="10" xfId="0" applyNumberFormat="1" applyFont="1" applyFill="1" applyBorder="1" applyAlignment="1">
      <alignment horizontal="center" wrapText="1"/>
    </xf>
    <xf numFmtId="0" fontId="47" fillId="0" borderId="30" xfId="0" applyNumberFormat="1" applyFont="1" applyFill="1" applyBorder="1" applyAlignment="1">
      <alignment horizontal="center" vertical="center" textRotation="90" wrapText="1"/>
    </xf>
    <xf numFmtId="0" fontId="47" fillId="0" borderId="34" xfId="0" applyNumberFormat="1" applyFont="1" applyFill="1" applyBorder="1" applyAlignment="1">
      <alignment horizontal="center" vertical="center" textRotation="90" wrapText="1"/>
    </xf>
    <xf numFmtId="0" fontId="47" fillId="0" borderId="50" xfId="0" applyNumberFormat="1" applyFont="1" applyFill="1" applyBorder="1" applyAlignment="1">
      <alignment horizontal="center" vertical="center" textRotation="90" wrapText="1"/>
    </xf>
    <xf numFmtId="0" fontId="70" fillId="0" borderId="69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60" xfId="0" applyFont="1" applyFill="1" applyBorder="1" applyAlignment="1">
      <alignment horizontal="center" vertical="top" wrapText="1"/>
    </xf>
    <xf numFmtId="49" fontId="47" fillId="0" borderId="44" xfId="0" applyNumberFormat="1" applyFont="1" applyFill="1" applyBorder="1" applyAlignment="1">
      <alignment horizontal="center" vertical="center" textRotation="90" wrapText="1"/>
    </xf>
    <xf numFmtId="49" fontId="47" fillId="0" borderId="44" xfId="0" applyNumberFormat="1" applyFont="1" applyFill="1" applyBorder="1" applyAlignment="1">
      <alignment horizontal="center" vertical="center" textRotation="90"/>
    </xf>
    <xf numFmtId="0" fontId="65" fillId="0" borderId="75" xfId="0" applyNumberFormat="1" applyFont="1" applyFill="1" applyBorder="1" applyAlignment="1">
      <alignment horizontal="center" vertical="center" textRotation="90" wrapText="1"/>
    </xf>
    <xf numFmtId="49" fontId="54" fillId="0" borderId="71" xfId="0" applyNumberFormat="1" applyFont="1" applyFill="1" applyBorder="1" applyAlignment="1">
      <alignment horizontal="center" vertical="center" wrapText="1"/>
    </xf>
    <xf numFmtId="49" fontId="54" fillId="0" borderId="72" xfId="0" applyNumberFormat="1" applyFont="1" applyFill="1" applyBorder="1" applyAlignment="1">
      <alignment horizontal="center" vertical="center" wrapText="1"/>
    </xf>
    <xf numFmtId="49" fontId="54" fillId="0" borderId="55" xfId="0" applyNumberFormat="1" applyFont="1" applyFill="1" applyBorder="1" applyAlignment="1">
      <alignment horizontal="center" vertical="center" wrapText="1"/>
    </xf>
    <xf numFmtId="49" fontId="54" fillId="0" borderId="33" xfId="0" applyNumberFormat="1" applyFont="1" applyFill="1" applyBorder="1" applyAlignment="1">
      <alignment horizontal="center" vertical="center" wrapText="1"/>
    </xf>
    <xf numFmtId="49" fontId="54" fillId="0" borderId="41" xfId="0" applyNumberFormat="1" applyFont="1" applyFill="1" applyBorder="1" applyAlignment="1">
      <alignment horizontal="center" vertical="center" wrapText="1"/>
    </xf>
    <xf numFmtId="49" fontId="54" fillId="0" borderId="36" xfId="0" applyNumberFormat="1" applyFont="1" applyFill="1" applyBorder="1" applyAlignment="1">
      <alignment horizontal="center" vertical="center" wrapText="1"/>
    </xf>
    <xf numFmtId="0" fontId="69" fillId="0" borderId="49" xfId="0" applyNumberFormat="1" applyFont="1" applyFill="1" applyBorder="1" applyAlignment="1">
      <alignment horizontal="center" vertical="center" textRotation="90"/>
    </xf>
    <xf numFmtId="0" fontId="69" fillId="0" borderId="50" xfId="0" applyNumberFormat="1" applyFont="1" applyFill="1" applyBorder="1" applyAlignment="1">
      <alignment horizontal="center" vertical="center" textRotation="90" wrapText="1"/>
    </xf>
    <xf numFmtId="0" fontId="69" fillId="0" borderId="12" xfId="0" applyNumberFormat="1" applyFont="1" applyFill="1" applyBorder="1" applyAlignment="1">
      <alignment horizontal="center" vertical="top"/>
    </xf>
    <xf numFmtId="0" fontId="69" fillId="0" borderId="60" xfId="0" applyNumberFormat="1" applyFont="1" applyFill="1" applyBorder="1" applyAlignment="1">
      <alignment horizontal="center" vertical="top"/>
    </xf>
    <xf numFmtId="49" fontId="47" fillId="0" borderId="42" xfId="0" applyNumberFormat="1" applyFont="1" applyFill="1" applyBorder="1" applyAlignment="1">
      <alignment horizontal="center" vertical="center" textRotation="90" wrapText="1"/>
    </xf>
    <xf numFmtId="49" fontId="47" fillId="0" borderId="47" xfId="0" applyNumberFormat="1" applyFont="1" applyFill="1" applyBorder="1" applyAlignment="1">
      <alignment horizontal="center" vertical="center" textRotation="90" wrapText="1"/>
    </xf>
    <xf numFmtId="49" fontId="47" fillId="0" borderId="49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left" wrapText="1"/>
    </xf>
    <xf numFmtId="0" fontId="29" fillId="0" borderId="0" xfId="0" applyNumberFormat="1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left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63" fillId="0" borderId="60" xfId="0" applyFont="1" applyFill="1" applyBorder="1" applyAlignment="1">
      <alignment horizontal="center" vertical="center"/>
    </xf>
    <xf numFmtId="0" fontId="69" fillId="0" borderId="49" xfId="0" applyFont="1" applyFill="1" applyBorder="1" applyAlignment="1">
      <alignment horizontal="center" vertical="center" textRotation="90" wrapText="1"/>
    </xf>
    <xf numFmtId="0" fontId="69" fillId="0" borderId="12" xfId="0" applyFont="1" applyFill="1" applyBorder="1" applyAlignment="1">
      <alignment horizontal="center" vertical="center"/>
    </xf>
    <xf numFmtId="0" fontId="69" fillId="0" borderId="2" xfId="0" applyFont="1" applyFill="1" applyBorder="1" applyAlignment="1">
      <alignment horizontal="center" vertical="center"/>
    </xf>
    <xf numFmtId="0" fontId="69" fillId="0" borderId="60" xfId="0" applyFont="1" applyFill="1" applyBorder="1" applyAlignment="1">
      <alignment horizontal="center" vertical="center"/>
    </xf>
    <xf numFmtId="0" fontId="54" fillId="0" borderId="72" xfId="0" applyNumberFormat="1" applyFont="1" applyFill="1" applyBorder="1" applyAlignment="1">
      <alignment horizontal="center" vertical="center"/>
    </xf>
    <xf numFmtId="0" fontId="54" fillId="0" borderId="33" xfId="0" applyNumberFormat="1" applyFont="1" applyFill="1" applyBorder="1" applyAlignment="1">
      <alignment horizontal="center" vertical="center"/>
    </xf>
    <xf numFmtId="0" fontId="54" fillId="0" borderId="36" xfId="0" applyNumberFormat="1" applyFont="1" applyFill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 wrapText="1"/>
    </xf>
    <xf numFmtId="0" fontId="63" fillId="0" borderId="46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center"/>
    </xf>
    <xf numFmtId="0" fontId="67" fillId="0" borderId="60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56" fillId="0" borderId="6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5" fillId="0" borderId="10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13" fillId="0" borderId="42" xfId="0" applyFont="1" applyBorder="1" applyAlignment="1"/>
    <xf numFmtId="0" fontId="0" fillId="0" borderId="47" xfId="0" applyBorder="1" applyAlignment="1"/>
    <xf numFmtId="0" fontId="0" fillId="0" borderId="49" xfId="0" applyBorder="1" applyAlignment="1"/>
    <xf numFmtId="0" fontId="63" fillId="0" borderId="38" xfId="0" applyFont="1" applyFill="1" applyBorder="1" applyAlignment="1">
      <alignment horizontal="center" vertical="center" textRotation="90"/>
    </xf>
    <xf numFmtId="0" fontId="63" fillId="0" borderId="37" xfId="0" applyFont="1" applyFill="1" applyBorder="1" applyAlignment="1">
      <alignment horizontal="center" vertical="center" textRotation="90"/>
    </xf>
    <xf numFmtId="0" fontId="63" fillId="0" borderId="75" xfId="0" applyFont="1" applyFill="1" applyBorder="1" applyAlignment="1">
      <alignment horizontal="center" vertical="center" textRotation="90"/>
    </xf>
    <xf numFmtId="0" fontId="50" fillId="0" borderId="66" xfId="0" applyFont="1" applyFill="1" applyBorder="1" applyAlignment="1">
      <alignment horizontal="center" vertical="center" wrapText="1"/>
    </xf>
    <xf numFmtId="0" fontId="50" fillId="0" borderId="67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0" fontId="50" fillId="0" borderId="66" xfId="0" applyNumberFormat="1" applyFont="1" applyFill="1" applyBorder="1" applyAlignment="1">
      <alignment horizontal="center" vertical="center" wrapText="1"/>
    </xf>
    <xf numFmtId="0" fontId="50" fillId="0" borderId="67" xfId="0" applyNumberFormat="1" applyFont="1" applyFill="1" applyBorder="1" applyAlignment="1">
      <alignment horizontal="center" vertical="center" wrapText="1"/>
    </xf>
    <xf numFmtId="0" fontId="50" fillId="0" borderId="63" xfId="0" applyNumberFormat="1" applyFont="1" applyFill="1" applyBorder="1" applyAlignment="1">
      <alignment horizontal="center" vertical="center" wrapText="1"/>
    </xf>
    <xf numFmtId="0" fontId="77" fillId="0" borderId="99" xfId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77" fillId="0" borderId="56" xfId="0" applyNumberFormat="1" applyFont="1" applyFill="1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wrapText="1" shrinkToFit="1"/>
    </xf>
    <xf numFmtId="0" fontId="77" fillId="0" borderId="77" xfId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77" fillId="0" borderId="20" xfId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5" fillId="0" borderId="20" xfId="1" applyNumberFormat="1" applyFont="1" applyFill="1" applyBorder="1" applyAlignment="1">
      <alignment horizontal="center" vertical="center" shrinkToFit="1"/>
    </xf>
    <xf numFmtId="0" fontId="77" fillId="0" borderId="20" xfId="1" applyNumberFormat="1" applyFont="1" applyFill="1" applyBorder="1" applyAlignment="1">
      <alignment horizontal="center" vertical="center" shrinkToFit="1"/>
    </xf>
    <xf numFmtId="0" fontId="77" fillId="0" borderId="48" xfId="1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5" fillId="0" borderId="53" xfId="1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7" fillId="0" borderId="14" xfId="1" applyFont="1" applyFill="1" applyBorder="1" applyAlignment="1">
      <alignment horizontal="center" vertical="center" shrinkToFit="1"/>
    </xf>
    <xf numFmtId="0" fontId="77" fillId="0" borderId="57" xfId="0" applyNumberFormat="1" applyFont="1" applyFill="1" applyBorder="1" applyAlignment="1">
      <alignment horizontal="center" vertical="center" wrapText="1" shrinkToFit="1"/>
    </xf>
    <xf numFmtId="0" fontId="77" fillId="0" borderId="11" xfId="1" applyFont="1" applyFill="1" applyBorder="1" applyAlignment="1">
      <alignment horizontal="center" vertical="center" shrinkToFit="1"/>
    </xf>
    <xf numFmtId="0" fontId="77" fillId="0" borderId="6" xfId="1" applyFont="1" applyFill="1" applyBorder="1" applyAlignment="1">
      <alignment horizontal="center" vertical="center" shrinkToFit="1"/>
    </xf>
    <xf numFmtId="0" fontId="75" fillId="0" borderId="6" xfId="1" applyNumberFormat="1" applyFont="1" applyFill="1" applyBorder="1" applyAlignment="1">
      <alignment horizontal="center" vertical="center" shrinkToFit="1"/>
    </xf>
    <xf numFmtId="0" fontId="77" fillId="0" borderId="6" xfId="1" applyNumberFormat="1" applyFont="1" applyFill="1" applyBorder="1" applyAlignment="1">
      <alignment horizontal="center" vertical="center" shrinkToFit="1"/>
    </xf>
    <xf numFmtId="0" fontId="77" fillId="0" borderId="28" xfId="1" applyNumberFormat="1" applyFont="1" applyFill="1" applyBorder="1" applyAlignment="1">
      <alignment horizontal="center" vertical="center" shrinkToFit="1"/>
    </xf>
    <xf numFmtId="0" fontId="75" fillId="0" borderId="13" xfId="1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75" fillId="0" borderId="57" xfId="1" applyNumberFormat="1" applyFont="1" applyFill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75" fillId="0" borderId="28" xfId="1" applyFont="1" applyFill="1" applyBorder="1" applyAlignment="1">
      <alignment horizontal="left" vertical="center" wrapText="1"/>
    </xf>
    <xf numFmtId="0" fontId="0" fillId="0" borderId="29" xfId="0" applyFill="1" applyBorder="1" applyAlignment="1"/>
    <xf numFmtId="0" fontId="0" fillId="0" borderId="6" xfId="0" applyFill="1" applyBorder="1" applyAlignment="1"/>
    <xf numFmtId="0" fontId="0" fillId="0" borderId="28" xfId="0" applyFill="1" applyBorder="1" applyAlignment="1"/>
    <xf numFmtId="0" fontId="0" fillId="0" borderId="23" xfId="0" applyFill="1" applyBorder="1" applyAlignment="1"/>
    <xf numFmtId="0" fontId="0" fillId="0" borderId="21" xfId="0" applyFill="1" applyBorder="1" applyAlignment="1"/>
    <xf numFmtId="0" fontId="0" fillId="0" borderId="51" xfId="0" applyFill="1" applyBorder="1" applyAlignment="1"/>
    <xf numFmtId="0" fontId="0" fillId="0" borderId="51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75" fillId="0" borderId="38" xfId="1" applyFont="1" applyFill="1" applyBorder="1" applyAlignment="1">
      <alignment horizontal="center" vertical="center"/>
    </xf>
    <xf numFmtId="0" fontId="76" fillId="0" borderId="21" xfId="1" applyFont="1" applyFill="1" applyBorder="1" applyAlignment="1">
      <alignment horizontal="left" vertical="center" wrapText="1"/>
    </xf>
    <xf numFmtId="0" fontId="76" fillId="0" borderId="79" xfId="1" applyFont="1" applyFill="1" applyBorder="1" applyAlignment="1">
      <alignment horizontal="left" vertical="center" wrapText="1"/>
    </xf>
    <xf numFmtId="0" fontId="115" fillId="0" borderId="6" xfId="1" applyFont="1" applyFill="1" applyBorder="1" applyAlignment="1">
      <alignment horizontal="left" vertical="center" wrapText="1"/>
    </xf>
    <xf numFmtId="0" fontId="116" fillId="0" borderId="6" xfId="0" applyFont="1" applyBorder="1" applyAlignment="1">
      <alignment horizontal="left" vertical="center" wrapText="1"/>
    </xf>
    <xf numFmtId="0" fontId="39" fillId="0" borderId="2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9" fillId="0" borderId="49" xfId="0" applyFont="1" applyBorder="1" applyAlignment="1">
      <alignment horizontal="center" vertical="center" shrinkToFit="1"/>
    </xf>
    <xf numFmtId="0" fontId="39" fillId="0" borderId="0" xfId="0" applyFont="1" applyAlignment="1"/>
    <xf numFmtId="0" fontId="75" fillId="0" borderId="65" xfId="0" applyFont="1" applyFill="1" applyBorder="1" applyAlignment="1">
      <alignment horizontal="left" vertical="center"/>
    </xf>
    <xf numFmtId="0" fontId="107" fillId="0" borderId="70" xfId="0" applyFont="1" applyBorder="1" applyAlignment="1">
      <alignment horizontal="left" vertical="center"/>
    </xf>
    <xf numFmtId="0" fontId="107" fillId="0" borderId="62" xfId="0" applyFont="1" applyBorder="1" applyAlignment="1">
      <alignment horizontal="left" vertical="center"/>
    </xf>
    <xf numFmtId="49" fontId="75" fillId="0" borderId="25" xfId="0" applyNumberFormat="1" applyFont="1" applyFill="1" applyBorder="1" applyAlignment="1">
      <alignment horizontal="left" vertical="center"/>
    </xf>
    <xf numFmtId="0" fontId="107" fillId="0" borderId="16" xfId="0" applyFont="1" applyBorder="1" applyAlignment="1">
      <alignment horizontal="left" vertical="center"/>
    </xf>
    <xf numFmtId="0" fontId="107" fillId="0" borderId="31" xfId="0" applyFont="1" applyBorder="1" applyAlignment="1">
      <alignment horizontal="left" vertical="center"/>
    </xf>
    <xf numFmtId="0" fontId="75" fillId="0" borderId="42" xfId="1" applyNumberFormat="1" applyFont="1" applyFill="1" applyBorder="1" applyAlignment="1">
      <alignment horizontal="left" vertical="center" wrapText="1" shrinkToFit="1"/>
    </xf>
    <xf numFmtId="0" fontId="75" fillId="0" borderId="7" xfId="1" applyNumberFormat="1" applyFont="1" applyFill="1" applyBorder="1" applyAlignment="1">
      <alignment horizontal="left" vertical="center" wrapText="1" shrinkToFit="1"/>
    </xf>
    <xf numFmtId="0" fontId="75" fillId="0" borderId="30" xfId="1" applyNumberFormat="1" applyFont="1" applyFill="1" applyBorder="1" applyAlignment="1">
      <alignment horizontal="left" vertical="center" wrapText="1" shrinkToFit="1"/>
    </xf>
    <xf numFmtId="0" fontId="75" fillId="0" borderId="42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07" fillId="0" borderId="0" xfId="0" applyFont="1" applyAlignment="1">
      <alignment horizontal="center" vertical="center"/>
    </xf>
    <xf numFmtId="0" fontId="115" fillId="0" borderId="79" xfId="1" applyFont="1" applyFill="1" applyBorder="1" applyAlignment="1">
      <alignment horizontal="left" vertical="center" wrapText="1"/>
    </xf>
    <xf numFmtId="0" fontId="116" fillId="0" borderId="76" xfId="0" applyFont="1" applyBorder="1" applyAlignment="1">
      <alignment horizontal="left" vertical="center" wrapText="1"/>
    </xf>
    <xf numFmtId="0" fontId="45" fillId="0" borderId="0" xfId="0" applyFont="1" applyFill="1" applyAlignment="1">
      <alignment horizontal="center" wrapText="1"/>
    </xf>
    <xf numFmtId="0" fontId="53" fillId="0" borderId="0" xfId="0" applyFont="1" applyFill="1" applyBorder="1" applyAlignment="1">
      <alignment horizontal="center" vertical="center" wrapText="1"/>
    </xf>
    <xf numFmtId="0" fontId="76" fillId="0" borderId="78" xfId="0" applyFont="1" applyFill="1" applyBorder="1" applyAlignment="1">
      <alignment horizontal="left" vertical="center" wrapText="1"/>
    </xf>
    <xf numFmtId="0" fontId="76" fillId="0" borderId="20" xfId="0" applyFont="1" applyFill="1" applyBorder="1" applyAlignment="1">
      <alignment horizontal="left" vertical="center" wrapText="1" shrinkToFit="1"/>
    </xf>
    <xf numFmtId="0" fontId="76" fillId="0" borderId="48" xfId="0" applyFont="1" applyFill="1" applyBorder="1" applyAlignment="1">
      <alignment horizontal="left" vertical="center" wrapText="1" shrinkToFit="1"/>
    </xf>
    <xf numFmtId="0" fontId="42" fillId="0" borderId="23" xfId="0" applyFont="1" applyFill="1" applyBorder="1" applyAlignment="1">
      <alignment horizontal="left" vertical="center" wrapText="1"/>
    </xf>
    <xf numFmtId="0" fontId="105" fillId="0" borderId="21" xfId="0" applyFont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105" fillId="0" borderId="6" xfId="0" applyFont="1" applyBorder="1" applyAlignment="1">
      <alignment horizontal="left" vertical="center" wrapText="1"/>
    </xf>
    <xf numFmtId="0" fontId="76" fillId="0" borderId="28" xfId="0" applyFont="1" applyFill="1" applyBorder="1" applyAlignment="1">
      <alignment horizontal="left" vertical="center" wrapText="1" shrinkToFit="1"/>
    </xf>
    <xf numFmtId="0" fontId="75" fillId="0" borderId="77" xfId="1" applyNumberFormat="1" applyFont="1" applyFill="1" applyBorder="1" applyAlignment="1">
      <alignment horizontal="left" vertical="center" wrapText="1" shrinkToFit="1"/>
    </xf>
    <xf numFmtId="0" fontId="75" fillId="0" borderId="5" xfId="1" applyNumberFormat="1" applyFont="1" applyFill="1" applyBorder="1" applyAlignment="1">
      <alignment horizontal="left" vertical="center" wrapText="1" shrinkToFit="1"/>
    </xf>
    <xf numFmtId="0" fontId="75" fillId="0" borderId="18" xfId="1" applyNumberFormat="1" applyFont="1" applyFill="1" applyBorder="1" applyAlignment="1">
      <alignment horizontal="left" vertical="center" wrapText="1" shrinkToFit="1"/>
    </xf>
    <xf numFmtId="0" fontId="75" fillId="0" borderId="34" xfId="1" applyNumberFormat="1" applyFont="1" applyFill="1" applyBorder="1" applyAlignment="1">
      <alignment horizontal="left" vertical="center" wrapText="1" shrinkToFit="1"/>
    </xf>
    <xf numFmtId="0" fontId="112" fillId="0" borderId="42" xfId="0" applyFont="1" applyFill="1" applyBorder="1" applyAlignment="1">
      <alignment horizontal="left" vertical="center" wrapText="1"/>
    </xf>
    <xf numFmtId="0" fontId="113" fillId="0" borderId="7" xfId="0" applyFont="1" applyBorder="1" applyAlignment="1">
      <alignment horizontal="left" vertical="center" wrapText="1"/>
    </xf>
    <xf numFmtId="0" fontId="108" fillId="0" borderId="0" xfId="0" applyFont="1" applyFill="1" applyAlignment="1">
      <alignment horizontal="center" vertical="center"/>
    </xf>
    <xf numFmtId="0" fontId="109" fillId="0" borderId="0" xfId="0" applyFont="1" applyFill="1" applyAlignment="1">
      <alignment horizontal="center" vertical="center"/>
    </xf>
    <xf numFmtId="0" fontId="44" fillId="0" borderId="71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72" xfId="0" applyFont="1" applyFill="1" applyBorder="1" applyAlignment="1">
      <alignment horizontal="center" vertical="center" wrapText="1"/>
    </xf>
    <xf numFmtId="0" fontId="75" fillId="0" borderId="51" xfId="1" applyFont="1" applyFill="1" applyBorder="1" applyAlignment="1">
      <alignment horizontal="left" vertical="center" wrapText="1"/>
    </xf>
    <xf numFmtId="0" fontId="44" fillId="0" borderId="71" xfId="0" applyFont="1" applyFill="1" applyBorder="1" applyAlignment="1">
      <alignment horizontal="center" vertical="center"/>
    </xf>
    <xf numFmtId="0" fontId="44" fillId="0" borderId="70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72" xfId="0" applyFont="1" applyFill="1" applyBorder="1" applyAlignment="1">
      <alignment horizontal="center" vertical="center"/>
    </xf>
    <xf numFmtId="0" fontId="76" fillId="0" borderId="21" xfId="1" applyFont="1" applyFill="1" applyBorder="1" applyAlignment="1">
      <alignment horizontal="left" vertical="center" shrinkToFit="1"/>
    </xf>
    <xf numFmtId="0" fontId="76" fillId="0" borderId="51" xfId="1" applyFont="1" applyFill="1" applyBorder="1" applyAlignment="1">
      <alignment horizontal="left" vertical="center" shrinkToFit="1"/>
    </xf>
    <xf numFmtId="0" fontId="75" fillId="0" borderId="21" xfId="0" applyFont="1" applyFill="1" applyBorder="1" applyAlignment="1">
      <alignment horizontal="left" vertical="center" wrapText="1"/>
    </xf>
    <xf numFmtId="0" fontId="75" fillId="0" borderId="79" xfId="0" applyFont="1" applyFill="1" applyBorder="1" applyAlignment="1">
      <alignment horizontal="left" vertical="center" wrapText="1"/>
    </xf>
    <xf numFmtId="0" fontId="76" fillId="0" borderId="21" xfId="0" applyFont="1" applyFill="1" applyBorder="1" applyAlignment="1">
      <alignment horizontal="left" vertical="center" wrapText="1" shrinkToFit="1"/>
    </xf>
    <xf numFmtId="0" fontId="76" fillId="0" borderId="51" xfId="0" applyFont="1" applyFill="1" applyBorder="1" applyAlignment="1">
      <alignment horizontal="left" vertical="center" wrapText="1" shrinkToFit="1"/>
    </xf>
    <xf numFmtId="0" fontId="70" fillId="0" borderId="65" xfId="0" applyFont="1" applyFill="1" applyBorder="1" applyAlignment="1">
      <alignment horizontal="center" vertical="center" wrapText="1" shrinkToFit="1"/>
    </xf>
    <xf numFmtId="0" fontId="70" fillId="0" borderId="70" xfId="0" applyFont="1" applyFill="1" applyBorder="1" applyAlignment="1">
      <alignment horizontal="center" vertical="center" wrapText="1" shrinkToFit="1"/>
    </xf>
    <xf numFmtId="0" fontId="70" fillId="0" borderId="62" xfId="0" applyFont="1" applyFill="1" applyBorder="1" applyAlignment="1">
      <alignment horizontal="center" vertical="center" wrapText="1" shrinkToFit="1"/>
    </xf>
    <xf numFmtId="0" fontId="75" fillId="0" borderId="8" xfId="1" applyNumberFormat="1" applyFont="1" applyFill="1" applyBorder="1" applyAlignment="1">
      <alignment horizontal="left" vertical="center" wrapText="1" shrinkToFit="1"/>
    </xf>
    <xf numFmtId="0" fontId="75" fillId="0" borderId="9" xfId="1" applyNumberFormat="1" applyFont="1" applyFill="1" applyBorder="1" applyAlignment="1">
      <alignment horizontal="left" vertical="center" wrapText="1" shrinkToFit="1"/>
    </xf>
    <xf numFmtId="0" fontId="75" fillId="0" borderId="26" xfId="1" applyNumberFormat="1" applyFont="1" applyFill="1" applyBorder="1" applyAlignment="1">
      <alignment horizontal="left" vertical="center" wrapText="1" shrinkToFit="1"/>
    </xf>
    <xf numFmtId="0" fontId="75" fillId="0" borderId="11" xfId="1" applyNumberFormat="1" applyFont="1" applyFill="1" applyBorder="1" applyAlignment="1">
      <alignment horizontal="left" vertical="center" wrapText="1" shrinkToFit="1"/>
    </xf>
    <xf numFmtId="0" fontId="75" fillId="0" borderId="76" xfId="1" applyNumberFormat="1" applyFont="1" applyFill="1" applyBorder="1" applyAlignment="1">
      <alignment horizontal="left" vertical="center" wrapText="1" shrinkToFit="1"/>
    </xf>
    <xf numFmtId="0" fontId="75" fillId="0" borderId="13" xfId="1" applyNumberFormat="1" applyFont="1" applyFill="1" applyBorder="1" applyAlignment="1">
      <alignment horizontal="left" vertical="center" wrapText="1" shrinkToFit="1"/>
    </xf>
    <xf numFmtId="0" fontId="112" fillId="0" borderId="23" xfId="0" applyFont="1" applyFill="1" applyBorder="1" applyAlignment="1">
      <alignment horizontal="left" vertical="center" wrapText="1"/>
    </xf>
    <xf numFmtId="0" fontId="113" fillId="0" borderId="21" xfId="0" applyFont="1" applyBorder="1" applyAlignment="1">
      <alignment horizontal="left" vertical="center" wrapText="1"/>
    </xf>
    <xf numFmtId="0" fontId="78" fillId="0" borderId="27" xfId="0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center"/>
    </xf>
    <xf numFmtId="0" fontId="76" fillId="0" borderId="48" xfId="0" applyFont="1" applyFill="1" applyBorder="1" applyAlignment="1">
      <alignment horizontal="center" vertical="center"/>
    </xf>
    <xf numFmtId="0" fontId="39" fillId="0" borderId="29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/>
    </xf>
    <xf numFmtId="0" fontId="76" fillId="0" borderId="6" xfId="0" applyFont="1" applyFill="1" applyBorder="1" applyAlignment="1">
      <alignment horizontal="center" vertical="center"/>
    </xf>
    <xf numFmtId="0" fontId="76" fillId="0" borderId="28" xfId="0" applyFont="1" applyFill="1" applyBorder="1" applyAlignment="1">
      <alignment horizontal="center" vertical="center"/>
    </xf>
    <xf numFmtId="0" fontId="75" fillId="0" borderId="29" xfId="1" applyFont="1" applyFill="1" applyBorder="1" applyAlignment="1">
      <alignment horizontal="center" vertical="center" shrinkToFit="1"/>
    </xf>
    <xf numFmtId="49" fontId="18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90" fillId="0" borderId="17" xfId="0" applyNumberFormat="1" applyFont="1" applyBorder="1" applyAlignment="1">
      <alignment horizontal="center" vertical="center" wrapText="1"/>
    </xf>
    <xf numFmtId="49" fontId="90" fillId="0" borderId="15" xfId="0" applyNumberFormat="1" applyFont="1" applyBorder="1" applyAlignment="1">
      <alignment horizontal="center" vertical="center" wrapText="1"/>
    </xf>
    <xf numFmtId="0" fontId="90" fillId="0" borderId="16" xfId="0" applyFont="1" applyBorder="1" applyAlignment="1">
      <alignment horizontal="center" vertical="center" wrapText="1"/>
    </xf>
    <xf numFmtId="0" fontId="0" fillId="0" borderId="16" xfId="0" applyBorder="1" applyAlignment="1"/>
    <xf numFmtId="0" fontId="90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0" fillId="0" borderId="17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91" fillId="0" borderId="65" xfId="0" applyNumberFormat="1" applyFont="1" applyBorder="1" applyAlignment="1">
      <alignment horizontal="center" vertical="center" wrapText="1"/>
    </xf>
    <xf numFmtId="0" fontId="91" fillId="0" borderId="70" xfId="0" applyNumberFormat="1" applyFont="1" applyBorder="1" applyAlignment="1">
      <alignment horizontal="center" vertical="center" wrapText="1"/>
    </xf>
    <xf numFmtId="0" fontId="91" fillId="0" borderId="62" xfId="0" applyNumberFormat="1" applyFont="1" applyBorder="1" applyAlignment="1">
      <alignment horizontal="center" vertical="center" wrapText="1"/>
    </xf>
    <xf numFmtId="49" fontId="91" fillId="0" borderId="65" xfId="0" applyNumberFormat="1" applyFont="1" applyBorder="1" applyAlignment="1">
      <alignment horizontal="center" vertical="center"/>
    </xf>
    <xf numFmtId="49" fontId="91" fillId="0" borderId="70" xfId="0" applyNumberFormat="1" applyFont="1" applyBorder="1" applyAlignment="1">
      <alignment horizontal="center" vertical="center"/>
    </xf>
    <xf numFmtId="49" fontId="91" fillId="0" borderId="62" xfId="0" applyNumberFormat="1" applyFont="1" applyBorder="1" applyAlignment="1">
      <alignment horizontal="center" vertical="center"/>
    </xf>
    <xf numFmtId="0" fontId="87" fillId="0" borderId="29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0" fontId="94" fillId="0" borderId="0" xfId="0" applyFont="1" applyAlignment="1">
      <alignment vertical="center"/>
    </xf>
    <xf numFmtId="49" fontId="23" fillId="0" borderId="82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49" fontId="23" fillId="0" borderId="83" xfId="0" applyNumberFormat="1" applyFont="1" applyBorder="1" applyAlignment="1">
      <alignment horizontal="center" vertical="center" wrapText="1"/>
    </xf>
    <xf numFmtId="49" fontId="23" fillId="0" borderId="85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81" xfId="0" applyNumberFormat="1" applyFont="1" applyBorder="1" applyAlignment="1">
      <alignment horizontal="center" vertical="center" wrapText="1"/>
    </xf>
    <xf numFmtId="49" fontId="23" fillId="0" borderId="87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49" fontId="23" fillId="0" borderId="88" xfId="0" applyNumberFormat="1" applyFont="1" applyBorder="1" applyAlignment="1">
      <alignment horizontal="center" vertical="center" wrapText="1"/>
    </xf>
    <xf numFmtId="49" fontId="23" fillId="0" borderId="84" xfId="0" applyNumberFormat="1" applyFont="1" applyBorder="1" applyAlignment="1">
      <alignment horizontal="center" vertical="center" wrapText="1"/>
    </xf>
    <xf numFmtId="49" fontId="23" fillId="0" borderId="86" xfId="0" applyNumberFormat="1" applyFont="1" applyBorder="1" applyAlignment="1">
      <alignment horizontal="center" vertical="center" wrapText="1"/>
    </xf>
    <xf numFmtId="49" fontId="23" fillId="0" borderId="89" xfId="0" applyNumberFormat="1" applyFont="1" applyBorder="1" applyAlignment="1">
      <alignment horizontal="center" vertical="center" wrapText="1"/>
    </xf>
    <xf numFmtId="0" fontId="18" fillId="0" borderId="82" xfId="0" applyNumberFormat="1" applyFont="1" applyBorder="1" applyAlignment="1">
      <alignment horizontal="center" vertical="center" wrapText="1"/>
    </xf>
    <xf numFmtId="0" fontId="18" fillId="0" borderId="83" xfId="0" applyNumberFormat="1" applyFont="1" applyBorder="1" applyAlignment="1">
      <alignment horizontal="center" vertical="center" wrapText="1"/>
    </xf>
    <xf numFmtId="0" fontId="18" fillId="0" borderId="87" xfId="0" applyNumberFormat="1" applyFont="1" applyBorder="1" applyAlignment="1">
      <alignment horizontal="center" vertical="center" wrapText="1"/>
    </xf>
    <xf numFmtId="0" fontId="18" fillId="0" borderId="88" xfId="0" applyNumberFormat="1" applyFont="1" applyBorder="1" applyAlignment="1">
      <alignment horizontal="center" vertical="center" wrapText="1"/>
    </xf>
    <xf numFmtId="0" fontId="23" fillId="0" borderId="82" xfId="0" applyNumberFormat="1" applyFont="1" applyBorder="1" applyAlignment="1">
      <alignment horizontal="center" vertical="center" wrapText="1"/>
    </xf>
    <xf numFmtId="0" fontId="23" fillId="0" borderId="83" xfId="0" applyNumberFormat="1" applyFont="1" applyBorder="1" applyAlignment="1">
      <alignment horizontal="center" vertical="center" wrapText="1"/>
    </xf>
    <xf numFmtId="0" fontId="23" fillId="0" borderId="87" xfId="0" applyNumberFormat="1" applyFont="1" applyBorder="1" applyAlignment="1">
      <alignment horizontal="center" vertical="center" wrapText="1"/>
    </xf>
    <xf numFmtId="0" fontId="23" fillId="0" borderId="88" xfId="0" applyNumberFormat="1" applyFont="1" applyBorder="1" applyAlignment="1">
      <alignment horizontal="center" vertical="center" wrapText="1"/>
    </xf>
    <xf numFmtId="49" fontId="106" fillId="0" borderId="17" xfId="0" applyNumberFormat="1" applyFont="1" applyBorder="1" applyAlignment="1">
      <alignment horizontal="left" vertical="center" wrapText="1"/>
    </xf>
    <xf numFmtId="49" fontId="106" fillId="0" borderId="15" xfId="0" applyNumberFormat="1" applyFont="1" applyBorder="1" applyAlignment="1">
      <alignment horizontal="left" vertical="center" wrapText="1"/>
    </xf>
    <xf numFmtId="49" fontId="90" fillId="0" borderId="16" xfId="0" applyNumberFormat="1" applyFont="1" applyBorder="1" applyAlignment="1">
      <alignment horizontal="center" vertical="center"/>
    </xf>
    <xf numFmtId="0" fontId="91" fillId="0" borderId="65" xfId="0" applyFont="1" applyBorder="1" applyAlignment="1">
      <alignment horizontal="left" vertical="center"/>
    </xf>
    <xf numFmtId="0" fontId="91" fillId="0" borderId="70" xfId="0" applyFont="1" applyBorder="1" applyAlignment="1">
      <alignment horizontal="left" vertical="center"/>
    </xf>
    <xf numFmtId="0" fontId="91" fillId="0" borderId="62" xfId="0" applyFont="1" applyBorder="1" applyAlignment="1">
      <alignment horizontal="left" vertical="center"/>
    </xf>
    <xf numFmtId="0" fontId="90" fillId="0" borderId="68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0" fontId="90" fillId="0" borderId="61" xfId="0" applyFont="1" applyBorder="1" applyAlignment="1">
      <alignment horizontal="center" vertical="center"/>
    </xf>
    <xf numFmtId="0" fontId="26" fillId="0" borderId="8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83" xfId="0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39" fillId="0" borderId="0" xfId="0" applyFont="1" applyFill="1" applyAlignment="1"/>
    <xf numFmtId="0" fontId="23" fillId="0" borderId="3" xfId="0" applyFont="1" applyBorder="1" applyAlignment="1">
      <alignment horizontal="center" vertical="justify" wrapText="1"/>
    </xf>
    <xf numFmtId="0" fontId="23" fillId="0" borderId="83" xfId="0" applyFont="1" applyBorder="1" applyAlignment="1">
      <alignment horizontal="center" vertical="justify" wrapText="1"/>
    </xf>
    <xf numFmtId="49" fontId="10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center" wrapText="1"/>
    </xf>
    <xf numFmtId="49" fontId="23" fillId="0" borderId="94" xfId="0" applyNumberFormat="1" applyFont="1" applyBorder="1" applyAlignment="1">
      <alignment horizontal="center" vertical="center" wrapText="1"/>
    </xf>
    <xf numFmtId="49" fontId="23" fillId="0" borderId="95" xfId="0" applyNumberFormat="1" applyFont="1" applyBorder="1" applyAlignment="1">
      <alignment horizontal="center" vertical="center" wrapText="1"/>
    </xf>
    <xf numFmtId="49" fontId="23" fillId="0" borderId="96" xfId="0" applyNumberFormat="1" applyFont="1" applyBorder="1" applyAlignment="1">
      <alignment horizontal="center" vertical="center" wrapText="1"/>
    </xf>
    <xf numFmtId="0" fontId="26" fillId="0" borderId="94" xfId="0" applyFont="1" applyBorder="1" applyAlignment="1">
      <alignment horizontal="left" vertical="center" wrapText="1"/>
    </xf>
    <xf numFmtId="0" fontId="26" fillId="0" borderId="95" xfId="0" applyFont="1" applyBorder="1" applyAlignment="1">
      <alignment horizontal="left" vertical="center" wrapText="1"/>
    </xf>
    <xf numFmtId="0" fontId="26" fillId="0" borderId="9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 shrinkToFit="1"/>
    </xf>
    <xf numFmtId="0" fontId="0" fillId="0" borderId="7" xfId="0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 shrinkToFit="1"/>
    </xf>
    <xf numFmtId="0" fontId="42" fillId="0" borderId="42" xfId="1" applyFont="1" applyFill="1" applyBorder="1" applyAlignment="1">
      <alignment horizontal="left" vertical="center" wrapText="1"/>
    </xf>
    <xf numFmtId="0" fontId="105" fillId="0" borderId="7" xfId="0" applyFont="1" applyBorder="1" applyAlignment="1">
      <alignment horizontal="left" vertical="center" wrapText="1"/>
    </xf>
    <xf numFmtId="0" fontId="42" fillId="0" borderId="29" xfId="1" applyFont="1" applyFill="1" applyBorder="1" applyAlignment="1">
      <alignment horizontal="left" vertical="center" wrapText="1"/>
    </xf>
    <xf numFmtId="0" fontId="75" fillId="0" borderId="43" xfId="0" applyFont="1" applyFill="1" applyBorder="1" applyAlignment="1">
      <alignment horizontal="left" vertical="center" wrapText="1"/>
    </xf>
    <xf numFmtId="0" fontId="75" fillId="0" borderId="9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75" fillId="0" borderId="43" xfId="0" applyNumberFormat="1" applyFont="1" applyFill="1" applyBorder="1" applyAlignment="1">
      <alignment horizontal="left" vertical="center" wrapText="1" shrinkToFit="1"/>
    </xf>
    <xf numFmtId="0" fontId="75" fillId="0" borderId="9" xfId="0" applyNumberFormat="1" applyFont="1" applyFill="1" applyBorder="1" applyAlignment="1">
      <alignment horizontal="left" vertical="center" wrapText="1" shrinkToFit="1"/>
    </xf>
    <xf numFmtId="0" fontId="78" fillId="0" borderId="27" xfId="0" applyNumberFormat="1" applyFont="1" applyFill="1" applyBorder="1" applyAlignment="1">
      <alignment horizontal="center" vertical="center"/>
    </xf>
    <xf numFmtId="0" fontId="75" fillId="0" borderId="10" xfId="1" applyNumberFormat="1" applyFont="1" applyFill="1" applyBorder="1" applyAlignment="1">
      <alignment horizontal="left" vertical="center" wrapText="1" shrinkToFit="1"/>
    </xf>
    <xf numFmtId="0" fontId="42" fillId="0" borderId="23" xfId="1" applyFont="1" applyFill="1" applyBorder="1" applyAlignment="1">
      <alignment horizontal="left" vertical="center" wrapText="1"/>
    </xf>
    <xf numFmtId="0" fontId="52" fillId="0" borderId="70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0" fontId="75" fillId="0" borderId="73" xfId="0" applyFont="1" applyFill="1" applyBorder="1" applyAlignment="1">
      <alignment horizontal="left" vertical="center" wrapText="1"/>
    </xf>
    <xf numFmtId="0" fontId="76" fillId="0" borderId="22" xfId="0" applyFont="1" applyFill="1" applyBorder="1" applyAlignment="1">
      <alignment horizontal="left" vertical="center" wrapText="1"/>
    </xf>
    <xf numFmtId="0" fontId="76" fillId="0" borderId="99" xfId="0" applyFont="1" applyFill="1" applyBorder="1" applyAlignment="1">
      <alignment horizontal="left" vertical="center" wrapText="1"/>
    </xf>
    <xf numFmtId="0" fontId="44" fillId="0" borderId="65" xfId="0" applyFont="1" applyFill="1" applyBorder="1" applyAlignment="1">
      <alignment horizontal="center" vertical="center"/>
    </xf>
  </cellXfs>
  <cellStyles count="2">
    <cellStyle name="Звичайний" xfId="0" builtinId="0"/>
    <cellStyle name="Обычный 2" xfId="1"/>
  </cellStyles>
  <dxfs count="654"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1955800</xdr:colOff>
      <xdr:row>0</xdr:row>
      <xdr:rowOff>622299</xdr:rowOff>
    </xdr:from>
    <xdr:to>
      <xdr:col>20</xdr:col>
      <xdr:colOff>518160</xdr:colOff>
      <xdr:row>2</xdr:row>
      <xdr:rowOff>613864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73115B44-0F73-1C44-B7E9-FB138A22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5460" y="622299"/>
          <a:ext cx="1450340" cy="148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1955800</xdr:colOff>
      <xdr:row>0</xdr:row>
      <xdr:rowOff>622299</xdr:rowOff>
    </xdr:from>
    <xdr:to>
      <xdr:col>20</xdr:col>
      <xdr:colOff>518160</xdr:colOff>
      <xdr:row>2</xdr:row>
      <xdr:rowOff>613864</xdr:rowOff>
    </xdr:to>
    <xdr:pic>
      <xdr:nvPicPr>
        <xdr:cNvPr id="718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73115B44-0F73-1C44-B7E9-FB138A22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1640" y="622299"/>
          <a:ext cx="1457960" cy="148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1955800</xdr:colOff>
      <xdr:row>0</xdr:row>
      <xdr:rowOff>622299</xdr:rowOff>
    </xdr:from>
    <xdr:to>
      <xdr:col>20</xdr:col>
      <xdr:colOff>518160</xdr:colOff>
      <xdr:row>2</xdr:row>
      <xdr:rowOff>613864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73115B44-0F73-1C44-B7E9-FB138A22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3620" y="622299"/>
          <a:ext cx="1450340" cy="148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1955800</xdr:colOff>
      <xdr:row>0</xdr:row>
      <xdr:rowOff>622299</xdr:rowOff>
    </xdr:from>
    <xdr:to>
      <xdr:col>20</xdr:col>
      <xdr:colOff>518160</xdr:colOff>
      <xdr:row>2</xdr:row>
      <xdr:rowOff>613864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73115B44-0F73-1C44-B7E9-FB138A22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3620" y="622299"/>
          <a:ext cx="1450340" cy="148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1737360</xdr:colOff>
      <xdr:row>0</xdr:row>
      <xdr:rowOff>400434</xdr:rowOff>
    </xdr:from>
    <xdr:to>
      <xdr:col>20</xdr:col>
      <xdr:colOff>518160</xdr:colOff>
      <xdr:row>2</xdr:row>
      <xdr:rowOff>944879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73115B44-0F73-1C44-B7E9-FB138A22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00434"/>
          <a:ext cx="1668780" cy="1611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1737360</xdr:colOff>
      <xdr:row>0</xdr:row>
      <xdr:rowOff>400434</xdr:rowOff>
    </xdr:from>
    <xdr:to>
      <xdr:col>20</xdr:col>
      <xdr:colOff>518160</xdr:colOff>
      <xdr:row>2</xdr:row>
      <xdr:rowOff>944879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73115B44-0F73-1C44-B7E9-FB138A22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00434"/>
          <a:ext cx="1668780" cy="1611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9"/>
  <sheetViews>
    <sheetView tabSelected="1" view="pageBreakPreview" zoomScale="25" zoomScaleNormal="40" zoomScaleSheetLayoutView="25" zoomScalePageLayoutView="40" workbookViewId="0">
      <selection activeCell="AL40" sqref="AL40"/>
    </sheetView>
  </sheetViews>
  <sheetFormatPr defaultColWidth="10.109375" defaultRowHeight="13.2" x14ac:dyDescent="0.25"/>
  <cols>
    <col min="1" max="1" width="2.77734375" style="105" customWidth="1"/>
    <col min="2" max="2" width="10.109375" style="105" customWidth="1"/>
    <col min="3" max="19" width="6.33203125" style="105" hidden="1" customWidth="1"/>
    <col min="20" max="20" width="42.109375" style="105" customWidth="1"/>
    <col min="21" max="21" width="42.109375" style="114" customWidth="1"/>
    <col min="22" max="22" width="42" style="115" customWidth="1"/>
    <col min="23" max="23" width="12.6640625" style="320" customWidth="1"/>
    <col min="24" max="24" width="25.6640625" style="130" customWidth="1"/>
    <col min="25" max="27" width="12.6640625" style="130" customWidth="1"/>
    <col min="28" max="28" width="16.6640625" style="130" customWidth="1"/>
    <col min="29" max="29" width="12.109375" style="130" customWidth="1"/>
    <col min="30" max="30" width="12.6640625" style="132" hidden="1" customWidth="1"/>
    <col min="31" max="31" width="14.77734375" style="132" customWidth="1"/>
    <col min="32" max="32" width="17.21875" style="132" customWidth="1"/>
    <col min="33" max="33" width="14.33203125" style="132" customWidth="1"/>
    <col min="34" max="34" width="13.44140625" style="132" customWidth="1"/>
    <col min="35" max="35" width="13" style="132" customWidth="1"/>
    <col min="36" max="36" width="13.77734375" style="132" customWidth="1"/>
    <col min="37" max="40" width="13" style="132" customWidth="1"/>
    <col min="41" max="41" width="14.44140625" style="132" customWidth="1"/>
    <col min="42" max="42" width="10.6640625" style="105" customWidth="1"/>
    <col min="43" max="43" width="11.77734375" style="105" customWidth="1"/>
    <col min="44" max="49" width="10.6640625" style="105" customWidth="1"/>
    <col min="50" max="50" width="13.44140625" style="105" customWidth="1"/>
    <col min="51" max="51" width="12.6640625" style="105" customWidth="1"/>
    <col min="52" max="52" width="12.109375" style="105" customWidth="1"/>
    <col min="53" max="54" width="11.44140625" style="105" customWidth="1"/>
    <col min="55" max="56" width="11.77734375" style="105" customWidth="1"/>
    <col min="57" max="57" width="10.109375" style="105" customWidth="1"/>
    <col min="58" max="58" width="5.77734375" style="105" customWidth="1"/>
    <col min="59" max="59" width="1.109375" style="105" customWidth="1"/>
    <col min="60" max="16384" width="10.109375" style="105"/>
  </cols>
  <sheetData>
    <row r="1" spans="2:62" ht="105" customHeight="1" x14ac:dyDescent="0.25">
      <c r="B1" s="1356" t="s">
        <v>49</v>
      </c>
      <c r="C1" s="1356"/>
      <c r="D1" s="1356"/>
      <c r="E1" s="1356"/>
      <c r="F1" s="1356"/>
      <c r="G1" s="1356"/>
      <c r="H1" s="1356"/>
      <c r="I1" s="1356"/>
      <c r="J1" s="1356"/>
      <c r="K1" s="1356"/>
      <c r="L1" s="1356"/>
      <c r="M1" s="1356"/>
      <c r="N1" s="1356"/>
      <c r="O1" s="1356"/>
      <c r="P1" s="1356"/>
      <c r="Q1" s="1356"/>
      <c r="R1" s="1356"/>
      <c r="S1" s="1356"/>
      <c r="T1" s="1356"/>
      <c r="U1" s="1356"/>
      <c r="V1" s="1356"/>
      <c r="W1" s="1356"/>
      <c r="X1" s="1356"/>
      <c r="Y1" s="1356"/>
      <c r="Z1" s="1356"/>
      <c r="AA1" s="1356"/>
      <c r="AB1" s="1356"/>
      <c r="AC1" s="1356"/>
      <c r="AD1" s="1356"/>
      <c r="AE1" s="1356"/>
      <c r="AF1" s="1356"/>
      <c r="AG1" s="1356"/>
      <c r="AH1" s="1356"/>
      <c r="AI1" s="1356"/>
      <c r="AJ1" s="1356"/>
      <c r="AK1" s="1356"/>
      <c r="AL1" s="1356"/>
      <c r="AM1" s="1356"/>
      <c r="AN1" s="1356"/>
      <c r="AO1" s="1356"/>
      <c r="AP1" s="1356"/>
      <c r="AQ1" s="1356"/>
      <c r="AR1" s="1356"/>
      <c r="AS1" s="1356"/>
      <c r="AT1" s="1356"/>
      <c r="AU1" s="1356"/>
      <c r="AV1" s="1356"/>
      <c r="AW1" s="1356"/>
      <c r="AX1" s="1356"/>
      <c r="AY1" s="1356"/>
      <c r="AZ1" s="1356"/>
      <c r="BA1" s="1356"/>
    </row>
    <row r="2" spans="2:62" ht="12.75" customHeight="1" x14ac:dyDescent="0.5"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1357"/>
      <c r="Q2" s="1357"/>
      <c r="R2" s="1357"/>
      <c r="S2" s="1357"/>
      <c r="T2" s="1357"/>
      <c r="U2" s="1357"/>
      <c r="V2" s="1357"/>
      <c r="W2" s="1357"/>
      <c r="X2" s="1357"/>
      <c r="Y2" s="1357"/>
      <c r="Z2" s="1357"/>
      <c r="AA2" s="1357"/>
      <c r="AB2" s="1357"/>
      <c r="AC2" s="1357"/>
      <c r="AD2" s="1357"/>
      <c r="AE2" s="1357"/>
      <c r="AF2" s="1357"/>
      <c r="AG2" s="1357"/>
      <c r="AH2" s="1357"/>
      <c r="AI2" s="1357"/>
      <c r="AJ2" s="1357"/>
      <c r="AK2" s="1357"/>
      <c r="AL2" s="1357"/>
      <c r="AM2" s="1357"/>
      <c r="AN2" s="1357"/>
      <c r="AO2" s="1357"/>
      <c r="AP2" s="1357"/>
      <c r="AQ2" s="1357"/>
      <c r="AR2" s="1357"/>
      <c r="AS2" s="1357"/>
      <c r="AT2" s="1357"/>
      <c r="AU2" s="1357"/>
      <c r="AV2" s="1357"/>
      <c r="AW2" s="1357"/>
      <c r="AX2" s="1357"/>
      <c r="AY2" s="1357"/>
      <c r="AZ2" s="1357"/>
      <c r="BA2" s="1357"/>
    </row>
    <row r="3" spans="2:62" ht="90" x14ac:dyDescent="0.25">
      <c r="B3" s="1358" t="s">
        <v>0</v>
      </c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8"/>
      <c r="O3" s="1358"/>
      <c r="P3" s="1358"/>
      <c r="Q3" s="1358"/>
      <c r="R3" s="1358"/>
      <c r="S3" s="1358"/>
      <c r="T3" s="1358"/>
      <c r="U3" s="1358"/>
      <c r="V3" s="1358"/>
      <c r="W3" s="1358"/>
      <c r="X3" s="1358"/>
      <c r="Y3" s="1358"/>
      <c r="Z3" s="1358"/>
      <c r="AA3" s="1358"/>
      <c r="AB3" s="1358"/>
      <c r="AC3" s="1358"/>
      <c r="AD3" s="1358"/>
      <c r="AE3" s="1358"/>
      <c r="AF3" s="1358"/>
      <c r="AG3" s="1358"/>
      <c r="AH3" s="1358"/>
      <c r="AI3" s="1358"/>
      <c r="AJ3" s="1358"/>
      <c r="AK3" s="1358"/>
      <c r="AL3" s="1358"/>
      <c r="AM3" s="1358"/>
      <c r="AN3" s="1358"/>
      <c r="AO3" s="1358"/>
      <c r="AP3" s="1358"/>
      <c r="AQ3" s="1358"/>
      <c r="AR3" s="1358"/>
      <c r="AS3" s="1358"/>
      <c r="AT3" s="1358"/>
      <c r="AU3" s="1358"/>
      <c r="AV3" s="1358"/>
      <c r="AW3" s="1358"/>
      <c r="AX3" s="1358"/>
      <c r="AY3" s="1358"/>
      <c r="AZ3" s="1358"/>
      <c r="BA3" s="1358"/>
    </row>
    <row r="4" spans="2:62" ht="48.75" customHeight="1" x14ac:dyDescent="0.8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359" t="s">
        <v>39</v>
      </c>
      <c r="U4" s="1359"/>
      <c r="V4" s="107"/>
      <c r="W4" s="107"/>
      <c r="X4" s="1360" t="s">
        <v>158</v>
      </c>
      <c r="Y4" s="1360"/>
      <c r="Z4" s="1360"/>
      <c r="AA4" s="1360"/>
      <c r="AB4" s="1360"/>
      <c r="AC4" s="1360"/>
      <c r="AD4" s="1360"/>
      <c r="AE4" s="1360"/>
      <c r="AF4" s="1360"/>
      <c r="AG4" s="1360"/>
      <c r="AH4" s="1360"/>
      <c r="AI4" s="1360"/>
      <c r="AJ4" s="1360"/>
      <c r="AK4" s="1360"/>
      <c r="AL4" s="1360"/>
      <c r="AM4" s="1360"/>
      <c r="AN4" s="1360"/>
      <c r="AO4" s="1360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</row>
    <row r="5" spans="2:62" ht="79.2" customHeight="1" x14ac:dyDescent="0.6">
      <c r="T5" s="1199" t="s">
        <v>266</v>
      </c>
      <c r="U5" s="1200"/>
      <c r="V5" s="1112"/>
      <c r="W5" s="108"/>
      <c r="X5" s="1360" t="s">
        <v>159</v>
      </c>
      <c r="Y5" s="1361"/>
      <c r="Z5" s="1361"/>
      <c r="AA5" s="1361"/>
      <c r="AB5" s="1361"/>
      <c r="AC5" s="1361"/>
      <c r="AD5" s="1361"/>
      <c r="AE5" s="1361"/>
      <c r="AF5" s="1361"/>
      <c r="AG5" s="1361"/>
      <c r="AH5" s="1361"/>
      <c r="AI5" s="1361"/>
      <c r="AJ5" s="1361"/>
      <c r="AK5" s="1361"/>
      <c r="AL5" s="1361"/>
      <c r="AM5" s="1361"/>
      <c r="AN5" s="1361"/>
      <c r="AO5" s="1361"/>
      <c r="AP5" s="781"/>
      <c r="AQ5" s="781"/>
      <c r="AR5" s="109"/>
      <c r="AS5" s="110"/>
      <c r="AT5" s="110"/>
      <c r="AU5" s="111" t="s">
        <v>1</v>
      </c>
      <c r="AV5" s="112"/>
      <c r="AW5" s="113"/>
      <c r="AX5" s="113"/>
      <c r="AY5" s="113"/>
      <c r="AZ5" s="1356" t="s">
        <v>70</v>
      </c>
      <c r="BA5" s="1356"/>
      <c r="BB5" s="1356"/>
      <c r="BC5" s="1356"/>
      <c r="BD5" s="1362"/>
    </row>
    <row r="6" spans="2:62" ht="67.5" customHeight="1" x14ac:dyDescent="0.55000000000000004">
      <c r="W6" s="1388" t="s">
        <v>43</v>
      </c>
      <c r="X6" s="1388"/>
      <c r="Y6" s="1388"/>
      <c r="Z6" s="1388"/>
      <c r="AA6" s="1388"/>
      <c r="AB6" s="1388"/>
      <c r="AC6" s="116" t="s">
        <v>2</v>
      </c>
      <c r="AD6" s="1389" t="s">
        <v>83</v>
      </c>
      <c r="AE6" s="1389"/>
      <c r="AF6" s="1389"/>
      <c r="AG6" s="1389"/>
      <c r="AH6" s="1389"/>
      <c r="AI6" s="1389"/>
      <c r="AJ6" s="1389"/>
      <c r="AK6" s="1389"/>
      <c r="AL6" s="1389"/>
      <c r="AM6" s="1389"/>
      <c r="AN6" s="1389"/>
      <c r="AO6" s="1389"/>
      <c r="AP6" s="1389"/>
      <c r="AQ6" s="1389"/>
      <c r="AR6" s="1389"/>
      <c r="AS6" s="1389"/>
      <c r="AT6" s="117"/>
      <c r="AU6" s="118" t="s">
        <v>3</v>
      </c>
      <c r="AV6" s="113"/>
      <c r="AW6" s="113"/>
      <c r="AX6" s="113"/>
      <c r="AY6" s="113"/>
      <c r="AZ6" s="1390" t="s">
        <v>4</v>
      </c>
      <c r="BA6" s="1390"/>
      <c r="BB6" s="1390"/>
      <c r="BC6" s="1390"/>
      <c r="BD6" s="119"/>
    </row>
    <row r="7" spans="2:62" ht="120" customHeight="1" x14ac:dyDescent="0.6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 t="s">
        <v>239</v>
      </c>
      <c r="U7" s="120"/>
      <c r="V7" s="120"/>
      <c r="W7" s="1391" t="s">
        <v>81</v>
      </c>
      <c r="X7" s="1392"/>
      <c r="Y7" s="1392"/>
      <c r="Z7" s="1392"/>
      <c r="AA7" s="1392"/>
      <c r="AB7" s="1392"/>
      <c r="AC7" s="116" t="s">
        <v>2</v>
      </c>
      <c r="AD7" s="778"/>
      <c r="AE7" s="1393" t="s">
        <v>161</v>
      </c>
      <c r="AF7" s="1394"/>
      <c r="AG7" s="1394"/>
      <c r="AH7" s="1394"/>
      <c r="AI7" s="1394"/>
      <c r="AJ7" s="1394"/>
      <c r="AK7" s="1394"/>
      <c r="AL7" s="1394"/>
      <c r="AM7" s="1394"/>
      <c r="AN7" s="1394"/>
      <c r="AO7" s="1394"/>
      <c r="AP7" s="1394"/>
      <c r="AQ7" s="1394"/>
      <c r="AR7" s="1394"/>
      <c r="AS7" s="1394"/>
      <c r="AT7" s="117"/>
      <c r="AU7" s="118" t="s">
        <v>5</v>
      </c>
      <c r="AV7" s="113"/>
      <c r="AW7" s="113"/>
      <c r="AX7" s="113"/>
      <c r="AY7" s="113"/>
      <c r="AZ7" s="1356" t="s">
        <v>71</v>
      </c>
      <c r="BA7" s="1356"/>
      <c r="BB7" s="1356"/>
      <c r="BC7" s="1356"/>
      <c r="BD7" s="1356"/>
    </row>
    <row r="8" spans="2:62" ht="48" customHeight="1" x14ac:dyDescent="0.6">
      <c r="T8" s="1404" t="s">
        <v>160</v>
      </c>
      <c r="U8" s="1404"/>
      <c r="V8" s="1404"/>
      <c r="W8" s="1405" t="s">
        <v>42</v>
      </c>
      <c r="X8" s="1405"/>
      <c r="Y8" s="1405"/>
      <c r="Z8" s="1405"/>
      <c r="AA8" s="1405"/>
      <c r="AB8" s="1405"/>
      <c r="AC8" s="1405"/>
      <c r="AD8" s="1316" t="s">
        <v>50</v>
      </c>
      <c r="AE8" s="1316"/>
      <c r="AF8" s="1316"/>
      <c r="AG8" s="1316"/>
      <c r="AH8" s="1316"/>
      <c r="AI8" s="1316"/>
      <c r="AJ8" s="1316"/>
      <c r="AK8" s="1316"/>
      <c r="AL8" s="1316"/>
      <c r="AM8" s="1316"/>
      <c r="AN8" s="1316"/>
      <c r="AO8" s="1316"/>
      <c r="AP8" s="1316"/>
      <c r="AQ8" s="1316"/>
      <c r="AR8" s="1316"/>
      <c r="AS8" s="1316"/>
      <c r="AT8" s="117"/>
      <c r="AU8" s="118" t="s">
        <v>6</v>
      </c>
      <c r="AV8" s="122"/>
      <c r="AW8" s="122"/>
      <c r="AX8" s="122"/>
      <c r="AY8" s="122"/>
      <c r="AZ8" s="1324" t="s">
        <v>125</v>
      </c>
      <c r="BA8" s="1324"/>
      <c r="BB8" s="1324"/>
      <c r="BC8" s="1324"/>
      <c r="BD8" s="1325"/>
    </row>
    <row r="9" spans="2:62" ht="48" customHeight="1" x14ac:dyDescent="0.65">
      <c r="U9" s="123"/>
      <c r="V9" s="123"/>
      <c r="W9" s="1317" t="s">
        <v>7</v>
      </c>
      <c r="X9" s="1317"/>
      <c r="Y9" s="1317"/>
      <c r="Z9" s="1317"/>
      <c r="AA9" s="124"/>
      <c r="AB9" s="124"/>
      <c r="AC9" s="116" t="s">
        <v>2</v>
      </c>
      <c r="AD9" s="125"/>
      <c r="AE9" s="777" t="s">
        <v>72</v>
      </c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6"/>
      <c r="AR9" s="127"/>
      <c r="AS9" s="126"/>
      <c r="AT9" s="128"/>
      <c r="AU9" s="122"/>
      <c r="AV9" s="122"/>
      <c r="AW9" s="122"/>
      <c r="AX9" s="122"/>
      <c r="AY9" s="122"/>
      <c r="AZ9" s="1325"/>
      <c r="BA9" s="1325"/>
      <c r="BB9" s="1325"/>
      <c r="BC9" s="1325"/>
      <c r="BD9" s="1325"/>
    </row>
    <row r="10" spans="2:62" ht="18" customHeight="1" thickBot="1" x14ac:dyDescent="0.35">
      <c r="U10" s="123"/>
      <c r="V10" s="123"/>
      <c r="W10" s="129"/>
      <c r="AA10" s="131"/>
      <c r="AB10" s="132"/>
      <c r="AC10" s="132"/>
      <c r="AK10" s="105"/>
      <c r="AL10" s="105"/>
      <c r="AM10" s="105"/>
      <c r="AN10" s="105"/>
      <c r="AO10" s="105"/>
    </row>
    <row r="11" spans="2:62" s="135" customFormat="1" ht="86.25" customHeight="1" thickTop="1" thickBot="1" x14ac:dyDescent="0.3">
      <c r="B11" s="1363" t="s">
        <v>69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64" t="s">
        <v>8</v>
      </c>
      <c r="U11" s="1365"/>
      <c r="V11" s="1366"/>
      <c r="W11" s="1370" t="s">
        <v>9</v>
      </c>
      <c r="X11" s="1371"/>
      <c r="Y11" s="1371"/>
      <c r="Z11" s="1371"/>
      <c r="AA11" s="1371"/>
      <c r="AB11" s="1371"/>
      <c r="AC11" s="1371"/>
      <c r="AD11" s="1372"/>
      <c r="AE11" s="1376" t="s">
        <v>10</v>
      </c>
      <c r="AF11" s="1377"/>
      <c r="AG11" s="1382" t="s">
        <v>11</v>
      </c>
      <c r="AH11" s="1383"/>
      <c r="AI11" s="1383"/>
      <c r="AJ11" s="1383"/>
      <c r="AK11" s="1383"/>
      <c r="AL11" s="1383"/>
      <c r="AM11" s="1383"/>
      <c r="AN11" s="1383"/>
      <c r="AO11" s="1299" t="s">
        <v>12</v>
      </c>
      <c r="AP11" s="1301" t="s">
        <v>13</v>
      </c>
      <c r="AQ11" s="1301"/>
      <c r="AR11" s="1301"/>
      <c r="AS11" s="1301"/>
      <c r="AT11" s="1301"/>
      <c r="AU11" s="1301"/>
      <c r="AV11" s="1301"/>
      <c r="AW11" s="1301"/>
      <c r="AX11" s="1395" t="s">
        <v>51</v>
      </c>
      <c r="AY11" s="1396"/>
      <c r="AZ11" s="1396"/>
      <c r="BA11" s="1396"/>
      <c r="BB11" s="1396"/>
      <c r="BC11" s="1396"/>
      <c r="BD11" s="1396"/>
      <c r="BE11" s="1397"/>
      <c r="BF11" s="134"/>
    </row>
    <row r="12" spans="2:62" s="135" customFormat="1" ht="49.95" customHeight="1" thickBot="1" x14ac:dyDescent="0.3">
      <c r="B12" s="1363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7"/>
      <c r="U12" s="1368"/>
      <c r="V12" s="1369"/>
      <c r="W12" s="1373"/>
      <c r="X12" s="1374"/>
      <c r="Y12" s="1374"/>
      <c r="Z12" s="1374"/>
      <c r="AA12" s="1374"/>
      <c r="AB12" s="1374"/>
      <c r="AC12" s="1374"/>
      <c r="AD12" s="1375"/>
      <c r="AE12" s="1378"/>
      <c r="AF12" s="1379"/>
      <c r="AG12" s="1384"/>
      <c r="AH12" s="1385"/>
      <c r="AI12" s="1385"/>
      <c r="AJ12" s="1385"/>
      <c r="AK12" s="1385"/>
      <c r="AL12" s="1385"/>
      <c r="AM12" s="1385"/>
      <c r="AN12" s="1385"/>
      <c r="AO12" s="1300"/>
      <c r="AP12" s="1302"/>
      <c r="AQ12" s="1302"/>
      <c r="AR12" s="1302"/>
      <c r="AS12" s="1302"/>
      <c r="AT12" s="1302"/>
      <c r="AU12" s="1302"/>
      <c r="AV12" s="1302"/>
      <c r="AW12" s="1302"/>
      <c r="AX12" s="1398" t="s">
        <v>99</v>
      </c>
      <c r="AY12" s="1399"/>
      <c r="AZ12" s="1399"/>
      <c r="BA12" s="1399"/>
      <c r="BB12" s="1399"/>
      <c r="BC12" s="1399"/>
      <c r="BD12" s="1399"/>
      <c r="BE12" s="1400"/>
      <c r="BF12" s="137"/>
    </row>
    <row r="13" spans="2:62" s="135" customFormat="1" ht="49.95" customHeight="1" thickBot="1" x14ac:dyDescent="0.3">
      <c r="B13" s="1363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7"/>
      <c r="U13" s="1368"/>
      <c r="V13" s="1369"/>
      <c r="W13" s="1373"/>
      <c r="X13" s="1374"/>
      <c r="Y13" s="1374"/>
      <c r="Z13" s="1374"/>
      <c r="AA13" s="1374"/>
      <c r="AB13" s="1374"/>
      <c r="AC13" s="1374"/>
      <c r="AD13" s="1375"/>
      <c r="AE13" s="1380"/>
      <c r="AF13" s="1381"/>
      <c r="AG13" s="1386"/>
      <c r="AH13" s="1387"/>
      <c r="AI13" s="1387"/>
      <c r="AJ13" s="1387"/>
      <c r="AK13" s="1387"/>
      <c r="AL13" s="1387"/>
      <c r="AM13" s="1387"/>
      <c r="AN13" s="1387"/>
      <c r="AO13" s="1300"/>
      <c r="AP13" s="1303"/>
      <c r="AQ13" s="1303"/>
      <c r="AR13" s="1303"/>
      <c r="AS13" s="1303"/>
      <c r="AT13" s="1303"/>
      <c r="AU13" s="1303"/>
      <c r="AV13" s="1303"/>
      <c r="AW13" s="1303"/>
      <c r="AX13" s="1401" t="s">
        <v>272</v>
      </c>
      <c r="AY13" s="1402"/>
      <c r="AZ13" s="1402"/>
      <c r="BA13" s="1402"/>
      <c r="BB13" s="1402"/>
      <c r="BC13" s="1402"/>
      <c r="BD13" s="1402"/>
      <c r="BE13" s="1403"/>
      <c r="BF13" s="138"/>
    </row>
    <row r="14" spans="2:62" s="135" customFormat="1" ht="40.049999999999997" customHeight="1" thickBot="1" x14ac:dyDescent="0.3">
      <c r="B14" s="1363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7"/>
      <c r="U14" s="1368"/>
      <c r="V14" s="1369"/>
      <c r="W14" s="1373"/>
      <c r="X14" s="1374"/>
      <c r="Y14" s="1374"/>
      <c r="Z14" s="1374"/>
      <c r="AA14" s="1374"/>
      <c r="AB14" s="1374"/>
      <c r="AC14" s="1374"/>
      <c r="AD14" s="1375"/>
      <c r="AE14" s="1304" t="s">
        <v>14</v>
      </c>
      <c r="AF14" s="1312" t="s">
        <v>15</v>
      </c>
      <c r="AG14" s="1304" t="s">
        <v>16</v>
      </c>
      <c r="AH14" s="1307" t="s">
        <v>17</v>
      </c>
      <c r="AI14" s="1308"/>
      <c r="AJ14" s="1308"/>
      <c r="AK14" s="1308"/>
      <c r="AL14" s="1308"/>
      <c r="AM14" s="1308"/>
      <c r="AN14" s="1309"/>
      <c r="AO14" s="1300"/>
      <c r="AP14" s="1310" t="s">
        <v>18</v>
      </c>
      <c r="AQ14" s="1297" t="s">
        <v>19</v>
      </c>
      <c r="AR14" s="1297" t="s">
        <v>20</v>
      </c>
      <c r="AS14" s="1354" t="s">
        <v>21</v>
      </c>
      <c r="AT14" s="1354" t="s">
        <v>22</v>
      </c>
      <c r="AU14" s="1297" t="s">
        <v>23</v>
      </c>
      <c r="AV14" s="1297" t="s">
        <v>24</v>
      </c>
      <c r="AW14" s="1331" t="s">
        <v>25</v>
      </c>
      <c r="AX14" s="1333" t="s">
        <v>95</v>
      </c>
      <c r="AY14" s="1334"/>
      <c r="AZ14" s="1334"/>
      <c r="BA14" s="1335"/>
      <c r="BB14" s="1333" t="s">
        <v>96</v>
      </c>
      <c r="BC14" s="1334"/>
      <c r="BD14" s="1334"/>
      <c r="BE14" s="1335"/>
    </row>
    <row r="15" spans="2:62" s="139" customFormat="1" ht="40.049999999999997" customHeight="1" thickBot="1" x14ac:dyDescent="0.3">
      <c r="B15" s="1363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7"/>
      <c r="U15" s="1368"/>
      <c r="V15" s="1369"/>
      <c r="W15" s="1373"/>
      <c r="X15" s="1374"/>
      <c r="Y15" s="1374"/>
      <c r="Z15" s="1374"/>
      <c r="AA15" s="1374"/>
      <c r="AB15" s="1374"/>
      <c r="AC15" s="1374"/>
      <c r="AD15" s="1375"/>
      <c r="AE15" s="1306"/>
      <c r="AF15" s="1313"/>
      <c r="AG15" s="1305"/>
      <c r="AH15" s="1336" t="s">
        <v>53</v>
      </c>
      <c r="AI15" s="1337"/>
      <c r="AJ15" s="1340" t="s">
        <v>56</v>
      </c>
      <c r="AK15" s="1341"/>
      <c r="AL15" s="1344" t="s">
        <v>68</v>
      </c>
      <c r="AM15" s="1345"/>
      <c r="AN15" s="1348" t="s">
        <v>48</v>
      </c>
      <c r="AO15" s="1300"/>
      <c r="AP15" s="1311"/>
      <c r="AQ15" s="1298"/>
      <c r="AR15" s="1298"/>
      <c r="AS15" s="1355"/>
      <c r="AT15" s="1355"/>
      <c r="AU15" s="1298"/>
      <c r="AV15" s="1298"/>
      <c r="AW15" s="1332"/>
      <c r="AX15" s="1351" t="s">
        <v>41</v>
      </c>
      <c r="AY15" s="1352"/>
      <c r="AZ15" s="1352"/>
      <c r="BA15" s="1353"/>
      <c r="BB15" s="1351" t="s">
        <v>41</v>
      </c>
      <c r="BC15" s="1352"/>
      <c r="BD15" s="1352"/>
      <c r="BE15" s="1353"/>
      <c r="BJ15" s="1284"/>
    </row>
    <row r="16" spans="2:62" s="139" customFormat="1" ht="30" customHeight="1" thickBot="1" x14ac:dyDescent="0.3">
      <c r="B16" s="1363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7"/>
      <c r="U16" s="1368"/>
      <c r="V16" s="1369"/>
      <c r="W16" s="1373"/>
      <c r="X16" s="1374"/>
      <c r="Y16" s="1374"/>
      <c r="Z16" s="1374"/>
      <c r="AA16" s="1374"/>
      <c r="AB16" s="1374"/>
      <c r="AC16" s="1374"/>
      <c r="AD16" s="1375"/>
      <c r="AE16" s="1306"/>
      <c r="AF16" s="1313"/>
      <c r="AG16" s="1305"/>
      <c r="AH16" s="1338"/>
      <c r="AI16" s="1339"/>
      <c r="AJ16" s="1342"/>
      <c r="AK16" s="1343"/>
      <c r="AL16" s="1346"/>
      <c r="AM16" s="1347"/>
      <c r="AN16" s="1349"/>
      <c r="AO16" s="1300"/>
      <c r="AP16" s="1311"/>
      <c r="AQ16" s="1298"/>
      <c r="AR16" s="1298"/>
      <c r="AS16" s="1355"/>
      <c r="AT16" s="1355"/>
      <c r="AU16" s="1298"/>
      <c r="AV16" s="1298"/>
      <c r="AW16" s="1332"/>
      <c r="AX16" s="1318" t="s">
        <v>16</v>
      </c>
      <c r="AY16" s="1320" t="s">
        <v>27</v>
      </c>
      <c r="AZ16" s="1320"/>
      <c r="BA16" s="1321"/>
      <c r="BB16" s="1318" t="s">
        <v>16</v>
      </c>
      <c r="BC16" s="1322" t="s">
        <v>27</v>
      </c>
      <c r="BD16" s="1322"/>
      <c r="BE16" s="1323"/>
      <c r="BJ16" s="1284"/>
    </row>
    <row r="17" spans="1:62" s="139" customFormat="1" ht="155.25" customHeight="1" thickBot="1" x14ac:dyDescent="0.3">
      <c r="B17" s="1363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367"/>
      <c r="U17" s="1368"/>
      <c r="V17" s="1369"/>
      <c r="W17" s="1373"/>
      <c r="X17" s="1374"/>
      <c r="Y17" s="1374"/>
      <c r="Z17" s="1374"/>
      <c r="AA17" s="1374"/>
      <c r="AB17" s="1374"/>
      <c r="AC17" s="1374"/>
      <c r="AD17" s="1375"/>
      <c r="AE17" s="1306"/>
      <c r="AF17" s="1313"/>
      <c r="AG17" s="1306"/>
      <c r="AH17" s="141" t="s">
        <v>54</v>
      </c>
      <c r="AI17" s="142" t="s">
        <v>55</v>
      </c>
      <c r="AJ17" s="141" t="s">
        <v>54</v>
      </c>
      <c r="AK17" s="142" t="s">
        <v>55</v>
      </c>
      <c r="AL17" s="141" t="s">
        <v>54</v>
      </c>
      <c r="AM17" s="142" t="s">
        <v>55</v>
      </c>
      <c r="AN17" s="1350"/>
      <c r="AO17" s="1300"/>
      <c r="AP17" s="1311"/>
      <c r="AQ17" s="1298"/>
      <c r="AR17" s="1298"/>
      <c r="AS17" s="1355"/>
      <c r="AT17" s="1355"/>
      <c r="AU17" s="1298"/>
      <c r="AV17" s="1298"/>
      <c r="AW17" s="1332"/>
      <c r="AX17" s="1319"/>
      <c r="AY17" s="143" t="s">
        <v>26</v>
      </c>
      <c r="AZ17" s="143" t="s">
        <v>28</v>
      </c>
      <c r="BA17" s="144" t="s">
        <v>52</v>
      </c>
      <c r="BB17" s="1319"/>
      <c r="BC17" s="145" t="s">
        <v>26</v>
      </c>
      <c r="BD17" s="145" t="s">
        <v>28</v>
      </c>
      <c r="BE17" s="146" t="s">
        <v>29</v>
      </c>
      <c r="BJ17" s="1284"/>
    </row>
    <row r="18" spans="1:62" s="147" customFormat="1" ht="42.75" customHeight="1" thickTop="1" thickBot="1" x14ac:dyDescent="0.3">
      <c r="B18" s="148">
        <v>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326">
        <v>2</v>
      </c>
      <c r="U18" s="1327"/>
      <c r="V18" s="1328"/>
      <c r="W18" s="1329">
        <v>3</v>
      </c>
      <c r="X18" s="1330"/>
      <c r="Y18" s="1330"/>
      <c r="Z18" s="1330"/>
      <c r="AA18" s="1330"/>
      <c r="AB18" s="1330"/>
      <c r="AC18" s="1330"/>
      <c r="AD18" s="1330"/>
      <c r="AE18" s="776">
        <v>4</v>
      </c>
      <c r="AF18" s="150">
        <v>5</v>
      </c>
      <c r="AG18" s="151">
        <v>6</v>
      </c>
      <c r="AH18" s="152">
        <v>7</v>
      </c>
      <c r="AI18" s="153">
        <v>8</v>
      </c>
      <c r="AJ18" s="153">
        <v>9</v>
      </c>
      <c r="AK18" s="152">
        <v>10</v>
      </c>
      <c r="AL18" s="153">
        <v>11</v>
      </c>
      <c r="AM18" s="153">
        <v>12</v>
      </c>
      <c r="AN18" s="154">
        <v>13</v>
      </c>
      <c r="AO18" s="155">
        <v>14</v>
      </c>
      <c r="AP18" s="151">
        <v>15</v>
      </c>
      <c r="AQ18" s="152">
        <v>16</v>
      </c>
      <c r="AR18" s="153">
        <v>17</v>
      </c>
      <c r="AS18" s="153">
        <v>18</v>
      </c>
      <c r="AT18" s="152">
        <v>19</v>
      </c>
      <c r="AU18" s="153">
        <v>20</v>
      </c>
      <c r="AV18" s="153">
        <v>21</v>
      </c>
      <c r="AW18" s="156">
        <v>22</v>
      </c>
      <c r="AX18" s="151">
        <v>23</v>
      </c>
      <c r="AY18" s="153">
        <v>24</v>
      </c>
      <c r="AZ18" s="152">
        <v>25</v>
      </c>
      <c r="BA18" s="150">
        <v>26</v>
      </c>
      <c r="BB18" s="151">
        <v>27</v>
      </c>
      <c r="BC18" s="152">
        <v>28</v>
      </c>
      <c r="BD18" s="153">
        <v>29</v>
      </c>
      <c r="BE18" s="157">
        <v>30</v>
      </c>
    </row>
    <row r="19" spans="1:62" s="147" customFormat="1" ht="49.95" customHeight="1" thickBot="1" x14ac:dyDescent="0.3">
      <c r="B19" s="1280" t="s">
        <v>57</v>
      </c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1"/>
      <c r="Y19" s="1281"/>
      <c r="Z19" s="1281"/>
      <c r="AA19" s="1281"/>
      <c r="AB19" s="1281"/>
      <c r="AC19" s="1281"/>
      <c r="AD19" s="1281"/>
      <c r="AE19" s="1281"/>
      <c r="AF19" s="1281"/>
      <c r="AG19" s="1282"/>
      <c r="AH19" s="1282"/>
      <c r="AI19" s="1282"/>
      <c r="AJ19" s="1282"/>
      <c r="AK19" s="1282"/>
      <c r="AL19" s="1282"/>
      <c r="AM19" s="1282"/>
      <c r="AN19" s="1282"/>
      <c r="AO19" s="1281"/>
      <c r="AP19" s="1282"/>
      <c r="AQ19" s="1282"/>
      <c r="AR19" s="1282"/>
      <c r="AS19" s="1282"/>
      <c r="AT19" s="1282"/>
      <c r="AU19" s="1282"/>
      <c r="AV19" s="1282"/>
      <c r="AW19" s="1282"/>
      <c r="AX19" s="1282"/>
      <c r="AY19" s="1282"/>
      <c r="AZ19" s="1282"/>
      <c r="BA19" s="1282"/>
      <c r="BB19" s="1282"/>
      <c r="BC19" s="1282"/>
      <c r="BD19" s="1282"/>
      <c r="BE19" s="1283"/>
      <c r="BH19" s="1284"/>
    </row>
    <row r="20" spans="1:62" s="147" customFormat="1" ht="49.95" customHeight="1" thickBot="1" x14ac:dyDescent="0.3">
      <c r="A20" s="158"/>
      <c r="B20" s="1276" t="s">
        <v>167</v>
      </c>
      <c r="C20" s="1285"/>
      <c r="D20" s="1285"/>
      <c r="E20" s="1285"/>
      <c r="F20" s="1285"/>
      <c r="G20" s="1285"/>
      <c r="H20" s="1285"/>
      <c r="I20" s="1285"/>
      <c r="J20" s="1285"/>
      <c r="K20" s="1285"/>
      <c r="L20" s="1285"/>
      <c r="M20" s="1285"/>
      <c r="N20" s="1285"/>
      <c r="O20" s="1285"/>
      <c r="P20" s="1285"/>
      <c r="Q20" s="1285"/>
      <c r="R20" s="1285"/>
      <c r="S20" s="1285"/>
      <c r="T20" s="1277"/>
      <c r="U20" s="1277"/>
      <c r="V20" s="1277"/>
      <c r="W20" s="1277"/>
      <c r="X20" s="1277"/>
      <c r="Y20" s="1277"/>
      <c r="Z20" s="1277"/>
      <c r="AA20" s="1277"/>
      <c r="AB20" s="1277"/>
      <c r="AC20" s="1277"/>
      <c r="AD20" s="1277"/>
      <c r="AE20" s="1277"/>
      <c r="AF20" s="1277"/>
      <c r="AG20" s="1277"/>
      <c r="AH20" s="1277"/>
      <c r="AI20" s="1277"/>
      <c r="AJ20" s="1277"/>
      <c r="AK20" s="1277"/>
      <c r="AL20" s="1277"/>
      <c r="AM20" s="1277"/>
      <c r="AN20" s="1277"/>
      <c r="AO20" s="1277"/>
      <c r="AP20" s="1277"/>
      <c r="AQ20" s="1277"/>
      <c r="AR20" s="1277"/>
      <c r="AS20" s="1277"/>
      <c r="AT20" s="1277"/>
      <c r="AU20" s="1277"/>
      <c r="AV20" s="1277"/>
      <c r="AW20" s="1277"/>
      <c r="AX20" s="1277"/>
      <c r="AY20" s="1277"/>
      <c r="AZ20" s="1277"/>
      <c r="BA20" s="1277"/>
      <c r="BB20" s="1277"/>
      <c r="BC20" s="1277"/>
      <c r="BD20" s="1277"/>
      <c r="BE20" s="1286"/>
      <c r="BH20" s="1284"/>
    </row>
    <row r="21" spans="1:62" s="159" customFormat="1" ht="94.2" customHeight="1" x14ac:dyDescent="0.25">
      <c r="B21" s="905">
        <v>1</v>
      </c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1287" t="s">
        <v>162</v>
      </c>
      <c r="U21" s="1288"/>
      <c r="V21" s="1289"/>
      <c r="W21" s="1205" t="s">
        <v>72</v>
      </c>
      <c r="X21" s="1206"/>
      <c r="Y21" s="1206"/>
      <c r="Z21" s="1206"/>
      <c r="AA21" s="1206"/>
      <c r="AB21" s="1206"/>
      <c r="AC21" s="1206"/>
      <c r="AD21" s="1091"/>
      <c r="AE21" s="906">
        <v>5</v>
      </c>
      <c r="AF21" s="1040">
        <f>AE21*30</f>
        <v>150</v>
      </c>
      <c r="AG21" s="1092">
        <f>AH21+AJ21+AL21</f>
        <v>72</v>
      </c>
      <c r="AH21" s="812">
        <f>(BC21+AY21)*18</f>
        <v>36</v>
      </c>
      <c r="AI21" s="909">
        <f t="shared" ref="AI21:AI23" si="0">IF(CEILING(AH21*коеф,2)&gt;AH21,AH21,CEILING(AH21*коеф,2))</f>
        <v>0</v>
      </c>
      <c r="AJ21" s="812">
        <f>(BD21+AZ21)*18</f>
        <v>36</v>
      </c>
      <c r="AK21" s="909">
        <f t="shared" ref="AK21:AK23" si="1">IF(CEILING(AJ21*коеф,2)&gt;AJ21,AJ21,CEILING(AJ21*коеф,2))</f>
        <v>0</v>
      </c>
      <c r="AL21" s="910">
        <f>(BE21+BA21)*18</f>
        <v>0</v>
      </c>
      <c r="AM21" s="909">
        <f t="shared" ref="AM21:AM23" si="2">IF(CEILING(AL21*коеф,2)&gt;AL21,AL21,CEILING(AL21*коеф,2))</f>
        <v>0</v>
      </c>
      <c r="AN21" s="1093">
        <f>AG21-AI21-AK21-AM21</f>
        <v>72</v>
      </c>
      <c r="AO21" s="1094">
        <f t="shared" ref="AO21:AO28" si="3">AF21-AG21</f>
        <v>78</v>
      </c>
      <c r="AP21" s="913">
        <v>1</v>
      </c>
      <c r="AQ21" s="914"/>
      <c r="AR21" s="914">
        <v>1</v>
      </c>
      <c r="AS21" s="914"/>
      <c r="AT21" s="914"/>
      <c r="AU21" s="914">
        <v>1</v>
      </c>
      <c r="AV21" s="914"/>
      <c r="AW21" s="1095"/>
      <c r="AX21" s="913">
        <f t="shared" ref="AX21:AX28" si="4">SUM(AY21:BA21)</f>
        <v>4</v>
      </c>
      <c r="AY21" s="914">
        <v>2</v>
      </c>
      <c r="AZ21" s="914">
        <v>2</v>
      </c>
      <c r="BA21" s="1095"/>
      <c r="BB21" s="916">
        <f t="shared" ref="BB21:BB28" si="5">SUM(BC21:BE21)</f>
        <v>0</v>
      </c>
      <c r="BC21" s="914"/>
      <c r="BD21" s="914"/>
      <c r="BE21" s="915"/>
      <c r="BH21" s="1284"/>
    </row>
    <row r="22" spans="1:62" s="159" customFormat="1" ht="94.2" customHeight="1" x14ac:dyDescent="0.25">
      <c r="B22" s="919">
        <v>2</v>
      </c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1202" t="s">
        <v>168</v>
      </c>
      <c r="U22" s="1203"/>
      <c r="V22" s="1204"/>
      <c r="W22" s="1205" t="s">
        <v>91</v>
      </c>
      <c r="X22" s="1206"/>
      <c r="Y22" s="1206"/>
      <c r="Z22" s="1206"/>
      <c r="AA22" s="1206"/>
      <c r="AB22" s="1206"/>
      <c r="AC22" s="1206"/>
      <c r="AD22" s="177"/>
      <c r="AE22" s="160">
        <v>7</v>
      </c>
      <c r="AF22" s="649">
        <f>AE22*30</f>
        <v>210</v>
      </c>
      <c r="AG22" s="921">
        <f>AH22+AJ22+AL22</f>
        <v>108</v>
      </c>
      <c r="AH22" s="161">
        <v>54</v>
      </c>
      <c r="AI22" s="922">
        <f>IF(CEILING(AH22*коеф,2)&gt;AH22,AH22,CEILING(AH22*коеф,2))</f>
        <v>0</v>
      </c>
      <c r="AJ22" s="161">
        <v>54</v>
      </c>
      <c r="AK22" s="922">
        <f>IF(CEILING(AJ22*коеф,2)&gt;AJ22,AJ22,CEILING(AJ22*коеф,2))</f>
        <v>0</v>
      </c>
      <c r="AL22" s="931">
        <f>(BE22+BA22)*18</f>
        <v>0</v>
      </c>
      <c r="AM22" s="922">
        <f>IF(CEILING(AL22*коеф,2)&gt;AL22,AL22,CEILING(AL22*коеф,2))</f>
        <v>0</v>
      </c>
      <c r="AN22" s="1096">
        <f>AG22-AI22-AK22-AM22</f>
        <v>108</v>
      </c>
      <c r="AO22" s="924">
        <f t="shared" si="3"/>
        <v>102</v>
      </c>
      <c r="AP22" s="925">
        <v>1</v>
      </c>
      <c r="AQ22" s="926"/>
      <c r="AR22" s="926">
        <v>1</v>
      </c>
      <c r="AS22" s="926"/>
      <c r="AT22" s="926"/>
      <c r="AU22" s="926">
        <v>1</v>
      </c>
      <c r="AV22" s="926"/>
      <c r="AW22" s="927"/>
      <c r="AX22" s="925">
        <f t="shared" si="4"/>
        <v>6</v>
      </c>
      <c r="AY22" s="926">
        <v>3</v>
      </c>
      <c r="AZ22" s="926">
        <v>3</v>
      </c>
      <c r="BA22" s="927"/>
      <c r="BB22" s="928">
        <f t="shared" si="5"/>
        <v>0</v>
      </c>
      <c r="BC22" s="162"/>
      <c r="BD22" s="162"/>
      <c r="BE22" s="1097"/>
      <c r="BH22" s="775"/>
    </row>
    <row r="23" spans="1:62" s="159" customFormat="1" ht="94.2" customHeight="1" x14ac:dyDescent="0.25">
      <c r="B23" s="919">
        <v>3</v>
      </c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1202" t="s">
        <v>169</v>
      </c>
      <c r="U23" s="1203"/>
      <c r="V23" s="1204"/>
      <c r="W23" s="1205" t="s">
        <v>91</v>
      </c>
      <c r="X23" s="1206"/>
      <c r="Y23" s="1206"/>
      <c r="Z23" s="1206"/>
      <c r="AA23" s="1206"/>
      <c r="AB23" s="1206"/>
      <c r="AC23" s="1206"/>
      <c r="AD23" s="177"/>
      <c r="AE23" s="160">
        <v>7</v>
      </c>
      <c r="AF23" s="649">
        <f>AE23*30</f>
        <v>210</v>
      </c>
      <c r="AG23" s="921">
        <f>AH23+AJ23+AL23</f>
        <v>108</v>
      </c>
      <c r="AH23" s="161">
        <v>54</v>
      </c>
      <c r="AI23" s="922">
        <f t="shared" si="0"/>
        <v>0</v>
      </c>
      <c r="AJ23" s="161">
        <f>(BD23+AZ23)*18</f>
        <v>54</v>
      </c>
      <c r="AK23" s="922">
        <f t="shared" si="1"/>
        <v>0</v>
      </c>
      <c r="AL23" s="931">
        <f>(BE23+BA23)*18</f>
        <v>0</v>
      </c>
      <c r="AM23" s="922">
        <f t="shared" si="2"/>
        <v>0</v>
      </c>
      <c r="AN23" s="1096">
        <f>AG23-AI23-AK23-AM23</f>
        <v>108</v>
      </c>
      <c r="AO23" s="924">
        <f t="shared" si="3"/>
        <v>102</v>
      </c>
      <c r="AP23" s="925">
        <v>2</v>
      </c>
      <c r="AQ23" s="926"/>
      <c r="AR23" s="926">
        <v>2</v>
      </c>
      <c r="AS23" s="926"/>
      <c r="AT23" s="926"/>
      <c r="AU23" s="926">
        <v>2</v>
      </c>
      <c r="AV23" s="926"/>
      <c r="AW23" s="927"/>
      <c r="AX23" s="928">
        <f t="shared" si="4"/>
        <v>0</v>
      </c>
      <c r="AY23" s="926"/>
      <c r="AZ23" s="926"/>
      <c r="BA23" s="927"/>
      <c r="BB23" s="1036">
        <f t="shared" si="5"/>
        <v>6</v>
      </c>
      <c r="BC23" s="162">
        <v>3</v>
      </c>
      <c r="BD23" s="162">
        <v>3</v>
      </c>
      <c r="BE23" s="1097"/>
      <c r="BH23" s="775"/>
    </row>
    <row r="24" spans="1:62" s="159" customFormat="1" ht="94.2" customHeight="1" x14ac:dyDescent="0.25">
      <c r="B24" s="919">
        <v>4</v>
      </c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1202" t="s">
        <v>85</v>
      </c>
      <c r="U24" s="1266"/>
      <c r="V24" s="1291"/>
      <c r="W24" s="1205" t="s">
        <v>89</v>
      </c>
      <c r="X24" s="1268"/>
      <c r="Y24" s="1268"/>
      <c r="Z24" s="1268"/>
      <c r="AA24" s="1268"/>
      <c r="AB24" s="1268"/>
      <c r="AC24" s="1268"/>
      <c r="AD24" s="1290"/>
      <c r="AE24" s="160">
        <v>4</v>
      </c>
      <c r="AF24" s="649">
        <f>AE24*30</f>
        <v>120</v>
      </c>
      <c r="AG24" s="921">
        <f>AH24+AJ24+AL24</f>
        <v>54</v>
      </c>
      <c r="AH24" s="161">
        <f>(BC24+AY24)*18</f>
        <v>36</v>
      </c>
      <c r="AI24" s="922">
        <f>IF(CEILING(AH24*коеф,2)&gt;AH24,AH24,CEILING(AH24*коеф,2))</f>
        <v>0</v>
      </c>
      <c r="AJ24" s="161"/>
      <c r="AK24" s="922">
        <f>IF(CEILING(AJ24*коеф,2)&gt;AJ24,AJ24,CEILING(AJ24*коеф,2))</f>
        <v>0</v>
      </c>
      <c r="AL24" s="161">
        <v>18</v>
      </c>
      <c r="AM24" s="922">
        <f>IF(CEILING(AL24*коеф,2)&gt;AL24,AL24,CEILING(AL24*коеф,2))</f>
        <v>0</v>
      </c>
      <c r="AN24" s="923">
        <f>AG24-AI24-AK24-AM24</f>
        <v>54</v>
      </c>
      <c r="AO24" s="924">
        <f t="shared" si="3"/>
        <v>66</v>
      </c>
      <c r="AP24" s="925"/>
      <c r="AQ24" s="926">
        <v>1</v>
      </c>
      <c r="AR24" s="926">
        <v>1</v>
      </c>
      <c r="AS24" s="926"/>
      <c r="AT24" s="926"/>
      <c r="AU24" s="926"/>
      <c r="AV24" s="926"/>
      <c r="AW24" s="927"/>
      <c r="AX24" s="925">
        <f t="shared" si="4"/>
        <v>3</v>
      </c>
      <c r="AY24" s="926">
        <v>2</v>
      </c>
      <c r="AZ24" s="926"/>
      <c r="BA24" s="927">
        <v>1</v>
      </c>
      <c r="BB24" s="928">
        <f t="shared" si="5"/>
        <v>0</v>
      </c>
      <c r="BC24" s="926"/>
      <c r="BD24" s="926"/>
      <c r="BE24" s="929"/>
    </row>
    <row r="25" spans="1:62" s="159" customFormat="1" ht="91.8" customHeight="1" x14ac:dyDescent="0.25">
      <c r="B25" s="826">
        <v>5</v>
      </c>
      <c r="C25" s="328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30"/>
      <c r="T25" s="1202" t="s">
        <v>280</v>
      </c>
      <c r="U25" s="1266"/>
      <c r="V25" s="1291"/>
      <c r="W25" s="1205" t="s">
        <v>93</v>
      </c>
      <c r="X25" s="1268"/>
      <c r="Y25" s="1268"/>
      <c r="Z25" s="1268"/>
      <c r="AA25" s="1268"/>
      <c r="AB25" s="1268"/>
      <c r="AC25" s="1268"/>
      <c r="AD25" s="1290"/>
      <c r="AE25" s="160">
        <v>2</v>
      </c>
      <c r="AF25" s="649">
        <f>30*AE25</f>
        <v>60</v>
      </c>
      <c r="AG25" s="921">
        <f>AH25+AJ25+AL25</f>
        <v>36</v>
      </c>
      <c r="AH25" s="161">
        <f>(BC25+AY25)*18</f>
        <v>18</v>
      </c>
      <c r="AI25" s="752"/>
      <c r="AJ25" s="161">
        <f>(BD25+AZ25)*18</f>
        <v>18</v>
      </c>
      <c r="AK25" s="752"/>
      <c r="AL25" s="931">
        <f>(BE25+BA25)*18</f>
        <v>0</v>
      </c>
      <c r="AM25" s="183"/>
      <c r="AN25" s="932"/>
      <c r="AO25" s="332">
        <f t="shared" si="3"/>
        <v>24</v>
      </c>
      <c r="AP25" s="178"/>
      <c r="AQ25" s="179">
        <v>2</v>
      </c>
      <c r="AR25" s="179">
        <v>2</v>
      </c>
      <c r="AS25" s="179"/>
      <c r="AT25" s="179"/>
      <c r="AU25" s="179"/>
      <c r="AV25" s="179"/>
      <c r="AW25" s="657"/>
      <c r="AX25" s="1047">
        <f t="shared" si="4"/>
        <v>0</v>
      </c>
      <c r="AY25" s="179"/>
      <c r="AZ25" s="179"/>
      <c r="BA25" s="657"/>
      <c r="BB25" s="928">
        <f t="shared" si="5"/>
        <v>2</v>
      </c>
      <c r="BC25" s="179">
        <v>1</v>
      </c>
      <c r="BD25" s="179">
        <v>1</v>
      </c>
      <c r="BE25" s="180"/>
    </row>
    <row r="26" spans="1:62" s="159" customFormat="1" ht="142.19999999999999" customHeight="1" x14ac:dyDescent="0.25">
      <c r="B26" s="826">
        <v>6</v>
      </c>
      <c r="C26" s="204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205"/>
      <c r="T26" s="1202" t="s">
        <v>281</v>
      </c>
      <c r="U26" s="1266"/>
      <c r="V26" s="1291"/>
      <c r="W26" s="1205" t="s">
        <v>94</v>
      </c>
      <c r="X26" s="1206"/>
      <c r="Y26" s="1206"/>
      <c r="Z26" s="1206"/>
      <c r="AA26" s="1206"/>
      <c r="AB26" s="1206"/>
      <c r="AC26" s="1206"/>
      <c r="AD26" s="177"/>
      <c r="AE26" s="160">
        <v>2</v>
      </c>
      <c r="AF26" s="649">
        <f>30*AE26</f>
        <v>60</v>
      </c>
      <c r="AG26" s="921">
        <f t="shared" ref="AG26" si="6">AH26+AJ26+AL26</f>
        <v>36</v>
      </c>
      <c r="AH26" s="161">
        <f>(BC26+AY26)*18</f>
        <v>18</v>
      </c>
      <c r="AI26" s="752">
        <f>IF(CEILING(AH26*коеф,2)&gt;AH26,AH26,CEILING(AH26*коеф,2))</f>
        <v>0</v>
      </c>
      <c r="AJ26" s="161">
        <f>(BD26+AZ26)*18</f>
        <v>18</v>
      </c>
      <c r="AK26" s="752">
        <f>IF(CEILING(AJ26*коеф,2)&gt;AJ26,AJ26,CEILING(AJ26*коеф,2))</f>
        <v>0</v>
      </c>
      <c r="AL26" s="931">
        <f>(BE26+BA26)*18</f>
        <v>0</v>
      </c>
      <c r="AM26" s="922">
        <f>IF(CEILING(AL26*коеф,2)&gt;AL26,AL26,CEILING(AL26*коеф,2))</f>
        <v>0</v>
      </c>
      <c r="AN26" s="932">
        <f t="shared" ref="AN26" si="7">AG26-AI26-AK26-AM26</f>
        <v>36</v>
      </c>
      <c r="AO26" s="332">
        <f t="shared" si="3"/>
        <v>24</v>
      </c>
      <c r="AP26" s="178"/>
      <c r="AQ26" s="179">
        <v>1</v>
      </c>
      <c r="AR26" s="179">
        <v>1</v>
      </c>
      <c r="AS26" s="179"/>
      <c r="AT26" s="179"/>
      <c r="AU26" s="179"/>
      <c r="AV26" s="179"/>
      <c r="AW26" s="657"/>
      <c r="AX26" s="928">
        <f t="shared" si="4"/>
        <v>2</v>
      </c>
      <c r="AY26" s="179">
        <v>1</v>
      </c>
      <c r="AZ26" s="179">
        <v>1</v>
      </c>
      <c r="BA26" s="657"/>
      <c r="BB26" s="1047">
        <f t="shared" si="5"/>
        <v>0</v>
      </c>
      <c r="BC26" s="179"/>
      <c r="BD26" s="179"/>
      <c r="BE26" s="180"/>
    </row>
    <row r="27" spans="1:62" s="159" customFormat="1" ht="91.8" customHeight="1" x14ac:dyDescent="0.25">
      <c r="B27" s="826">
        <v>7</v>
      </c>
      <c r="C27" s="204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205"/>
      <c r="T27" s="1202" t="s">
        <v>271</v>
      </c>
      <c r="U27" s="1203"/>
      <c r="V27" s="1204"/>
      <c r="W27" s="1205" t="s">
        <v>76</v>
      </c>
      <c r="X27" s="1206"/>
      <c r="Y27" s="1206"/>
      <c r="Z27" s="1206"/>
      <c r="AA27" s="1206"/>
      <c r="AB27" s="1206"/>
      <c r="AC27" s="1206"/>
      <c r="AD27" s="177"/>
      <c r="AE27" s="160">
        <v>3</v>
      </c>
      <c r="AF27" s="649">
        <f>30*AE27</f>
        <v>90</v>
      </c>
      <c r="AG27" s="930">
        <f>18*(AX27+BB27)</f>
        <v>72</v>
      </c>
      <c r="AH27" s="931">
        <f>(BC27+AY27)*18</f>
        <v>0</v>
      </c>
      <c r="AI27" s="752"/>
      <c r="AJ27" s="161">
        <f>(BD27+AZ27)*18</f>
        <v>72</v>
      </c>
      <c r="AK27" s="752"/>
      <c r="AL27" s="931">
        <f>(BE27+BA27)*18</f>
        <v>0</v>
      </c>
      <c r="AM27" s="183"/>
      <c r="AN27" s="932"/>
      <c r="AO27" s="332">
        <f t="shared" si="3"/>
        <v>18</v>
      </c>
      <c r="AP27" s="178" t="s">
        <v>77</v>
      </c>
      <c r="AQ27" s="179">
        <v>2</v>
      </c>
      <c r="AR27" s="179"/>
      <c r="AS27" s="179"/>
      <c r="AT27" s="179"/>
      <c r="AU27" s="179"/>
      <c r="AV27" s="179">
        <v>1</v>
      </c>
      <c r="AW27" s="657"/>
      <c r="AX27" s="178">
        <f t="shared" si="4"/>
        <v>2</v>
      </c>
      <c r="AY27" s="179"/>
      <c r="AZ27" s="179">
        <v>2</v>
      </c>
      <c r="BA27" s="657"/>
      <c r="BB27" s="178">
        <f t="shared" si="5"/>
        <v>2</v>
      </c>
      <c r="BC27" s="179"/>
      <c r="BD27" s="179">
        <v>2</v>
      </c>
      <c r="BE27" s="180"/>
    </row>
    <row r="28" spans="1:62" s="159" customFormat="1" ht="91.8" customHeight="1" thickBot="1" x14ac:dyDescent="0.3">
      <c r="B28" s="1122">
        <v>8</v>
      </c>
      <c r="C28" s="57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575"/>
      <c r="T28" s="1292" t="s">
        <v>97</v>
      </c>
      <c r="U28" s="1293"/>
      <c r="V28" s="1294"/>
      <c r="W28" s="1295" t="s">
        <v>82</v>
      </c>
      <c r="X28" s="1296"/>
      <c r="Y28" s="1296"/>
      <c r="Z28" s="1296"/>
      <c r="AA28" s="1296"/>
      <c r="AB28" s="1296"/>
      <c r="AC28" s="1296"/>
      <c r="AD28" s="322"/>
      <c r="AE28" s="323">
        <v>2.5</v>
      </c>
      <c r="AF28" s="324">
        <f>30*AE28</f>
        <v>75</v>
      </c>
      <c r="AG28" s="576">
        <f>18*(AX28+BB28)</f>
        <v>72</v>
      </c>
      <c r="AH28" s="972">
        <f t="shared" ref="AH28" si="8">(BC28+AY28)*18</f>
        <v>0</v>
      </c>
      <c r="AI28" s="577"/>
      <c r="AJ28" s="809">
        <f t="shared" ref="AJ28" si="9">(BD28+AZ28)*18</f>
        <v>72</v>
      </c>
      <c r="AK28" s="577"/>
      <c r="AL28" s="972">
        <f t="shared" ref="AL28" si="10">(BE28+BA28)*18</f>
        <v>0</v>
      </c>
      <c r="AM28" s="220"/>
      <c r="AN28" s="1131"/>
      <c r="AO28" s="1132">
        <f t="shared" si="3"/>
        <v>3</v>
      </c>
      <c r="AP28" s="222" t="s">
        <v>77</v>
      </c>
      <c r="AQ28" s="223">
        <v>2</v>
      </c>
      <c r="AR28" s="223"/>
      <c r="AS28" s="223"/>
      <c r="AT28" s="223"/>
      <c r="AU28" s="223"/>
      <c r="AV28" s="223">
        <v>1</v>
      </c>
      <c r="AW28" s="758"/>
      <c r="AX28" s="222">
        <f t="shared" si="4"/>
        <v>2</v>
      </c>
      <c r="AY28" s="223"/>
      <c r="AZ28" s="223">
        <v>2</v>
      </c>
      <c r="BA28" s="758"/>
      <c r="BB28" s="222">
        <f t="shared" si="5"/>
        <v>2</v>
      </c>
      <c r="BC28" s="223"/>
      <c r="BD28" s="223">
        <v>2</v>
      </c>
      <c r="BE28" s="224"/>
    </row>
    <row r="29" spans="1:62" s="159" customFormat="1" ht="49.95" customHeight="1" thickBot="1" x14ac:dyDescent="0.3">
      <c r="A29" s="165"/>
      <c r="B29" s="1314" t="s">
        <v>59</v>
      </c>
      <c r="C29" s="1257"/>
      <c r="D29" s="1257"/>
      <c r="E29" s="1257"/>
      <c r="F29" s="1257"/>
      <c r="G29" s="1257"/>
      <c r="H29" s="1257"/>
      <c r="I29" s="1257"/>
      <c r="J29" s="1257"/>
      <c r="K29" s="1257"/>
      <c r="L29" s="1257"/>
      <c r="M29" s="1257"/>
      <c r="N29" s="1257"/>
      <c r="O29" s="1257"/>
      <c r="P29" s="1257"/>
      <c r="Q29" s="1257"/>
      <c r="R29" s="1257"/>
      <c r="S29" s="1257"/>
      <c r="T29" s="1257"/>
      <c r="U29" s="1257"/>
      <c r="V29" s="1257"/>
      <c r="W29" s="1257"/>
      <c r="X29" s="1257"/>
      <c r="Y29" s="1257"/>
      <c r="Z29" s="1257"/>
      <c r="AA29" s="1257"/>
      <c r="AB29" s="1257"/>
      <c r="AC29" s="1257"/>
      <c r="AD29" s="1315"/>
      <c r="AE29" s="1165">
        <f>SUM(AE21:AE28)</f>
        <v>32.5</v>
      </c>
      <c r="AF29" s="460">
        <f>SUM(AF21:AF28)</f>
        <v>975</v>
      </c>
      <c r="AG29" s="174">
        <f>SUM(AG21:AG28)</f>
        <v>558</v>
      </c>
      <c r="AH29" s="175">
        <f>SUM(AH21:AH28)</f>
        <v>216</v>
      </c>
      <c r="AI29" s="478"/>
      <c r="AJ29" s="175">
        <f>SUM(AJ21:AJ28)</f>
        <v>324</v>
      </c>
      <c r="AK29" s="478"/>
      <c r="AL29" s="478">
        <f>SUM(AL21:AL24)</f>
        <v>18</v>
      </c>
      <c r="AM29" s="478"/>
      <c r="AN29" s="460"/>
      <c r="AO29" s="365">
        <f>SUM(AO21:AO28)</f>
        <v>417</v>
      </c>
      <c r="AP29" s="174">
        <f t="shared" ref="AP29:AW29" si="11">COUNT(AP21:AP28)</f>
        <v>3</v>
      </c>
      <c r="AQ29" s="175">
        <f t="shared" si="11"/>
        <v>5</v>
      </c>
      <c r="AR29" s="175">
        <f t="shared" si="11"/>
        <v>6</v>
      </c>
      <c r="AS29" s="617">
        <f t="shared" si="11"/>
        <v>0</v>
      </c>
      <c r="AT29" s="617">
        <f t="shared" si="11"/>
        <v>0</v>
      </c>
      <c r="AU29" s="175">
        <f t="shared" si="11"/>
        <v>3</v>
      </c>
      <c r="AV29" s="175">
        <f t="shared" si="11"/>
        <v>2</v>
      </c>
      <c r="AW29" s="1133">
        <f t="shared" si="11"/>
        <v>0</v>
      </c>
      <c r="AX29" s="174">
        <f t="shared" ref="AX29:BE29" si="12">SUM(AX21:AX28)</f>
        <v>19</v>
      </c>
      <c r="AY29" s="175">
        <f>SUM(AY21:AY28)</f>
        <v>8</v>
      </c>
      <c r="AZ29" s="175">
        <f t="shared" si="12"/>
        <v>10</v>
      </c>
      <c r="BA29" s="176">
        <f t="shared" si="12"/>
        <v>1</v>
      </c>
      <c r="BB29" s="174">
        <f t="shared" si="12"/>
        <v>12</v>
      </c>
      <c r="BC29" s="175">
        <f t="shared" si="12"/>
        <v>4</v>
      </c>
      <c r="BD29" s="175">
        <f t="shared" si="12"/>
        <v>8</v>
      </c>
      <c r="BE29" s="618">
        <f t="shared" si="12"/>
        <v>0</v>
      </c>
    </row>
    <row r="30" spans="1:62" s="159" customFormat="1" ht="49.95" customHeight="1" thickBot="1" x14ac:dyDescent="0.3">
      <c r="A30" s="165"/>
      <c r="B30" s="1276" t="s">
        <v>166</v>
      </c>
      <c r="C30" s="1277"/>
      <c r="D30" s="1277"/>
      <c r="E30" s="1277"/>
      <c r="F30" s="1277"/>
      <c r="G30" s="1277"/>
      <c r="H30" s="1277"/>
      <c r="I30" s="1277"/>
      <c r="J30" s="1277"/>
      <c r="K30" s="1277"/>
      <c r="L30" s="1277"/>
      <c r="M30" s="1277"/>
      <c r="N30" s="1277"/>
      <c r="O30" s="1277"/>
      <c r="P30" s="1277"/>
      <c r="Q30" s="1277"/>
      <c r="R30" s="1277"/>
      <c r="S30" s="1277"/>
      <c r="T30" s="1277"/>
      <c r="U30" s="1277"/>
      <c r="V30" s="1277"/>
      <c r="W30" s="1277"/>
      <c r="X30" s="1277"/>
      <c r="Y30" s="1277"/>
      <c r="Z30" s="1277"/>
      <c r="AA30" s="1277"/>
      <c r="AB30" s="1277"/>
      <c r="AC30" s="1277"/>
      <c r="AD30" s="1277"/>
      <c r="AE30" s="1277"/>
      <c r="AF30" s="1277"/>
      <c r="AG30" s="1278"/>
      <c r="AH30" s="1278"/>
      <c r="AI30" s="1278"/>
      <c r="AJ30" s="1278"/>
      <c r="AK30" s="1278"/>
      <c r="AL30" s="1278"/>
      <c r="AM30" s="1278"/>
      <c r="AN30" s="1278"/>
      <c r="AO30" s="1277"/>
      <c r="AP30" s="1277"/>
      <c r="AQ30" s="1277"/>
      <c r="AR30" s="1277"/>
      <c r="AS30" s="1277"/>
      <c r="AT30" s="1277"/>
      <c r="AU30" s="1277"/>
      <c r="AV30" s="1277"/>
      <c r="AW30" s="1277"/>
      <c r="AX30" s="1278"/>
      <c r="AY30" s="1278"/>
      <c r="AZ30" s="1278"/>
      <c r="BA30" s="1278"/>
      <c r="BB30" s="1278"/>
      <c r="BC30" s="1278"/>
      <c r="BD30" s="1278"/>
      <c r="BE30" s="1279"/>
    </row>
    <row r="31" spans="1:62" s="159" customFormat="1" ht="91.8" customHeight="1" x14ac:dyDescent="0.25">
      <c r="B31" s="825">
        <v>9</v>
      </c>
      <c r="C31" s="738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4"/>
      <c r="T31" s="1259" t="s">
        <v>163</v>
      </c>
      <c r="U31" s="1260"/>
      <c r="V31" s="1261"/>
      <c r="W31" s="1262" t="s">
        <v>72</v>
      </c>
      <c r="X31" s="1263"/>
      <c r="Y31" s="1263"/>
      <c r="Z31" s="1263"/>
      <c r="AA31" s="1263"/>
      <c r="AB31" s="1263"/>
      <c r="AC31" s="1263"/>
      <c r="AD31" s="1264"/>
      <c r="AE31" s="906">
        <v>5.5</v>
      </c>
      <c r="AF31" s="907">
        <f t="shared" ref="AF31:AF33" si="13">AE31*30</f>
        <v>165</v>
      </c>
      <c r="AG31" s="908">
        <f t="shared" ref="AG31:AG35" si="14">AH31+AJ31+AL31</f>
        <v>72</v>
      </c>
      <c r="AH31" s="812">
        <v>27</v>
      </c>
      <c r="AI31" s="1064"/>
      <c r="AJ31" s="812">
        <v>18</v>
      </c>
      <c r="AK31" s="1064"/>
      <c r="AL31" s="910">
        <v>27</v>
      </c>
      <c r="AM31" s="1064"/>
      <c r="AN31" s="1065"/>
      <c r="AO31" s="795">
        <f t="shared" ref="AO31:AO37" si="15">AF31-AG31</f>
        <v>93</v>
      </c>
      <c r="AP31" s="1042">
        <v>1</v>
      </c>
      <c r="AQ31" s="950"/>
      <c r="AR31" s="950">
        <v>1</v>
      </c>
      <c r="AS31" s="950"/>
      <c r="AT31" s="950"/>
      <c r="AU31" s="950"/>
      <c r="AV31" s="950"/>
      <c r="AW31" s="951"/>
      <c r="AX31" s="949">
        <f t="shared" ref="AX31:AX37" si="16">SUM(AY31:BA31)</f>
        <v>4</v>
      </c>
      <c r="AY31" s="950">
        <v>1.5</v>
      </c>
      <c r="AZ31" s="950">
        <v>1</v>
      </c>
      <c r="BA31" s="951">
        <v>1.5</v>
      </c>
      <c r="BB31" s="916">
        <f t="shared" ref="BB31:BB35" si="17">SUM(BC31:BE31)</f>
        <v>0</v>
      </c>
      <c r="BC31" s="953"/>
      <c r="BD31" s="953"/>
      <c r="BE31" s="954"/>
    </row>
    <row r="32" spans="1:62" s="159" customFormat="1" ht="91.8" customHeight="1" x14ac:dyDescent="0.25">
      <c r="B32" s="826">
        <v>10</v>
      </c>
      <c r="C32" s="942"/>
      <c r="D32" s="943"/>
      <c r="E32" s="943"/>
      <c r="F32" s="943"/>
      <c r="G32" s="943"/>
      <c r="H32" s="943"/>
      <c r="I32" s="943"/>
      <c r="J32" s="943"/>
      <c r="K32" s="943"/>
      <c r="L32" s="943"/>
      <c r="M32" s="943"/>
      <c r="N32" s="943"/>
      <c r="O32" s="943"/>
      <c r="P32" s="943"/>
      <c r="Q32" s="943"/>
      <c r="R32" s="943"/>
      <c r="S32" s="944"/>
      <c r="T32" s="1202" t="s">
        <v>164</v>
      </c>
      <c r="U32" s="1203"/>
      <c r="V32" s="1265"/>
      <c r="W32" s="1205" t="s">
        <v>72</v>
      </c>
      <c r="X32" s="1206"/>
      <c r="Y32" s="1206"/>
      <c r="Z32" s="1206"/>
      <c r="AA32" s="1206"/>
      <c r="AB32" s="1206"/>
      <c r="AC32" s="1206"/>
      <c r="AD32" s="514"/>
      <c r="AE32" s="160">
        <v>5.5</v>
      </c>
      <c r="AF32" s="206">
        <f t="shared" si="13"/>
        <v>165</v>
      </c>
      <c r="AG32" s="1098">
        <f t="shared" si="14"/>
        <v>90</v>
      </c>
      <c r="AH32" s="161">
        <v>27</v>
      </c>
      <c r="AI32" s="752">
        <f>IF(CEILING(AH32*коеф,2)&gt;AH32,AH32,CEILING(AH32*коеф,2))</f>
        <v>0</v>
      </c>
      <c r="AJ32" s="161">
        <v>18</v>
      </c>
      <c r="AK32" s="752">
        <f>IF(CEILING(AJ32*коеф,2)&gt;AJ32,AJ32,CEILING(AJ32*коеф,2))</f>
        <v>0</v>
      </c>
      <c r="AL32" s="931">
        <v>45</v>
      </c>
      <c r="AM32" s="752">
        <f>IF(CEILING(AL32*коеф,2)&gt;AL32,AL32,CEILING(AL32*коеф,2))</f>
        <v>0</v>
      </c>
      <c r="AN32" s="932">
        <f t="shared" ref="AN32" si="18">AG32-AI32-AK32-AM32</f>
        <v>90</v>
      </c>
      <c r="AO32" s="798">
        <f t="shared" si="15"/>
        <v>75</v>
      </c>
      <c r="AP32" s="1043">
        <v>2</v>
      </c>
      <c r="AQ32" s="179"/>
      <c r="AR32" s="179">
        <v>2</v>
      </c>
      <c r="AS32" s="179"/>
      <c r="AT32" s="179"/>
      <c r="AU32" s="179"/>
      <c r="AV32" s="179"/>
      <c r="AW32" s="657"/>
      <c r="AX32" s="928">
        <f t="shared" si="16"/>
        <v>0</v>
      </c>
      <c r="AY32" s="179"/>
      <c r="AZ32" s="179"/>
      <c r="BA32" s="657"/>
      <c r="BB32" s="178">
        <f t="shared" si="17"/>
        <v>5</v>
      </c>
      <c r="BC32" s="179">
        <v>1.5</v>
      </c>
      <c r="BD32" s="181">
        <v>1</v>
      </c>
      <c r="BE32" s="180">
        <v>2.5</v>
      </c>
    </row>
    <row r="33" spans="1:57" s="159" customFormat="1" ht="91.8" customHeight="1" x14ac:dyDescent="0.25">
      <c r="B33" s="826">
        <v>11</v>
      </c>
      <c r="C33" s="942"/>
      <c r="D33" s="943"/>
      <c r="E33" s="943"/>
      <c r="F33" s="943"/>
      <c r="G33" s="943"/>
      <c r="H33" s="943"/>
      <c r="I33" s="943"/>
      <c r="J33" s="943"/>
      <c r="K33" s="943"/>
      <c r="L33" s="943"/>
      <c r="M33" s="943"/>
      <c r="N33" s="943"/>
      <c r="O33" s="943"/>
      <c r="P33" s="943"/>
      <c r="Q33" s="943"/>
      <c r="R33" s="943"/>
      <c r="S33" s="944"/>
      <c r="T33" s="1202" t="s">
        <v>165</v>
      </c>
      <c r="U33" s="1203"/>
      <c r="V33" s="1265"/>
      <c r="W33" s="1205" t="s">
        <v>72</v>
      </c>
      <c r="X33" s="1206"/>
      <c r="Y33" s="1206"/>
      <c r="Z33" s="1206"/>
      <c r="AA33" s="1206"/>
      <c r="AB33" s="1206"/>
      <c r="AC33" s="1206"/>
      <c r="AD33" s="514"/>
      <c r="AE33" s="160">
        <v>1</v>
      </c>
      <c r="AF33" s="206">
        <f t="shared" si="13"/>
        <v>30</v>
      </c>
      <c r="AG33" s="928">
        <f t="shared" si="14"/>
        <v>0</v>
      </c>
      <c r="AH33" s="931">
        <f t="shared" ref="AH33" si="19">(BC33+AY33)*18</f>
        <v>0</v>
      </c>
      <c r="AI33" s="752"/>
      <c r="AJ33" s="931">
        <f t="shared" ref="AJ33" si="20">(BD33+AZ33)*18</f>
        <v>0</v>
      </c>
      <c r="AK33" s="752"/>
      <c r="AL33" s="931">
        <f t="shared" ref="AL33:AL35" si="21">(BE33+BA33)*18</f>
        <v>0</v>
      </c>
      <c r="AM33" s="752"/>
      <c r="AN33" s="932"/>
      <c r="AO33" s="798">
        <f t="shared" si="15"/>
        <v>30</v>
      </c>
      <c r="AP33" s="1043"/>
      <c r="AQ33" s="179">
        <v>2</v>
      </c>
      <c r="AR33" s="179"/>
      <c r="AS33" s="179"/>
      <c r="AT33" s="179">
        <v>2</v>
      </c>
      <c r="AU33" s="179"/>
      <c r="AV33" s="179"/>
      <c r="AW33" s="657"/>
      <c r="AX33" s="928">
        <f t="shared" si="16"/>
        <v>0</v>
      </c>
      <c r="AY33" s="179"/>
      <c r="AZ33" s="179"/>
      <c r="BA33" s="657"/>
      <c r="BB33" s="928">
        <f>SUM(BC33:BE33)</f>
        <v>0</v>
      </c>
      <c r="BC33" s="181"/>
      <c r="BD33" s="181"/>
      <c r="BE33" s="182"/>
    </row>
    <row r="34" spans="1:57" s="159" customFormat="1" ht="91.8" customHeight="1" x14ac:dyDescent="0.25">
      <c r="B34" s="826">
        <v>12</v>
      </c>
      <c r="C34" s="204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5"/>
      <c r="T34" s="1202" t="s">
        <v>170</v>
      </c>
      <c r="U34" s="1266"/>
      <c r="V34" s="1267"/>
      <c r="W34" s="1205" t="s">
        <v>72</v>
      </c>
      <c r="X34" s="1268"/>
      <c r="Y34" s="1268"/>
      <c r="Z34" s="1268"/>
      <c r="AA34" s="1268"/>
      <c r="AB34" s="1268"/>
      <c r="AC34" s="1268"/>
      <c r="AD34" s="1269"/>
      <c r="AE34" s="160">
        <v>4</v>
      </c>
      <c r="AF34" s="206">
        <f>30*AE34</f>
        <v>120</v>
      </c>
      <c r="AG34" s="955">
        <f>18*AX34</f>
        <v>72</v>
      </c>
      <c r="AH34" s="183">
        <v>36</v>
      </c>
      <c r="AI34" s="183"/>
      <c r="AJ34" s="183"/>
      <c r="AK34" s="183"/>
      <c r="AL34" s="931">
        <f t="shared" ref="AL34" si="22">(BE34+BA34)*18</f>
        <v>36</v>
      </c>
      <c r="AM34" s="183"/>
      <c r="AN34" s="645"/>
      <c r="AO34" s="798">
        <f t="shared" si="15"/>
        <v>48</v>
      </c>
      <c r="AP34" s="1043"/>
      <c r="AQ34" s="179">
        <v>1</v>
      </c>
      <c r="AR34" s="179">
        <v>1</v>
      </c>
      <c r="AS34" s="179"/>
      <c r="AT34" s="179"/>
      <c r="AU34" s="179"/>
      <c r="AV34" s="179"/>
      <c r="AW34" s="657"/>
      <c r="AX34" s="178">
        <f t="shared" si="16"/>
        <v>4</v>
      </c>
      <c r="AY34" s="179">
        <v>2</v>
      </c>
      <c r="AZ34" s="179"/>
      <c r="BA34" s="657">
        <v>2</v>
      </c>
      <c r="BB34" s="956">
        <f t="shared" ref="BB34" si="23">SUM(BC34:BE34)</f>
        <v>0</v>
      </c>
      <c r="BC34" s="181"/>
      <c r="BD34" s="181"/>
      <c r="BE34" s="182"/>
    </row>
    <row r="35" spans="1:57" s="159" customFormat="1" ht="91.8" customHeight="1" x14ac:dyDescent="0.25">
      <c r="B35" s="826">
        <v>13</v>
      </c>
      <c r="C35" s="204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5"/>
      <c r="T35" s="1202" t="s">
        <v>171</v>
      </c>
      <c r="U35" s="1266"/>
      <c r="V35" s="1267"/>
      <c r="W35" s="1205" t="s">
        <v>72</v>
      </c>
      <c r="X35" s="1268"/>
      <c r="Y35" s="1268"/>
      <c r="Z35" s="1268"/>
      <c r="AA35" s="1268"/>
      <c r="AB35" s="1268"/>
      <c r="AC35" s="1268"/>
      <c r="AD35" s="1269"/>
      <c r="AE35" s="160">
        <v>4</v>
      </c>
      <c r="AF35" s="206">
        <f>30*AE35</f>
        <v>120</v>
      </c>
      <c r="AG35" s="1098">
        <f t="shared" si="14"/>
        <v>72</v>
      </c>
      <c r="AH35" s="183">
        <v>36</v>
      </c>
      <c r="AI35" s="183"/>
      <c r="AJ35" s="183"/>
      <c r="AK35" s="183"/>
      <c r="AL35" s="931">
        <f t="shared" si="21"/>
        <v>36</v>
      </c>
      <c r="AM35" s="183"/>
      <c r="AN35" s="645"/>
      <c r="AO35" s="798">
        <f t="shared" si="15"/>
        <v>48</v>
      </c>
      <c r="AP35" s="1043"/>
      <c r="AQ35" s="179">
        <v>2</v>
      </c>
      <c r="AR35" s="179">
        <v>2</v>
      </c>
      <c r="AS35" s="179"/>
      <c r="AT35" s="179"/>
      <c r="AU35" s="179"/>
      <c r="AV35" s="179"/>
      <c r="AW35" s="657"/>
      <c r="AX35" s="1047">
        <f t="shared" si="16"/>
        <v>0</v>
      </c>
      <c r="AY35" s="179"/>
      <c r="AZ35" s="179"/>
      <c r="BA35" s="657"/>
      <c r="BB35" s="1167">
        <f t="shared" si="17"/>
        <v>4</v>
      </c>
      <c r="BC35" s="181">
        <v>2</v>
      </c>
      <c r="BD35" s="181"/>
      <c r="BE35" s="182">
        <v>2</v>
      </c>
    </row>
    <row r="36" spans="1:57" s="159" customFormat="1" ht="94.2" customHeight="1" x14ac:dyDescent="0.25">
      <c r="B36" s="919">
        <v>14</v>
      </c>
      <c r="C36" s="780"/>
      <c r="D36" s="780"/>
      <c r="E36" s="780"/>
      <c r="F36" s="780"/>
      <c r="G36" s="780"/>
      <c r="H36" s="780"/>
      <c r="I36" s="780"/>
      <c r="J36" s="780"/>
      <c r="K36" s="780"/>
      <c r="L36" s="780"/>
      <c r="M36" s="780"/>
      <c r="N36" s="780"/>
      <c r="O36" s="780"/>
      <c r="P36" s="780"/>
      <c r="Q36" s="780"/>
      <c r="R36" s="780"/>
      <c r="S36" s="780"/>
      <c r="T36" s="1202" t="s">
        <v>92</v>
      </c>
      <c r="U36" s="1203"/>
      <c r="V36" s="1265"/>
      <c r="W36" s="1205" t="s">
        <v>72</v>
      </c>
      <c r="X36" s="1268"/>
      <c r="Y36" s="1268"/>
      <c r="Z36" s="1268"/>
      <c r="AA36" s="1268"/>
      <c r="AB36" s="1268"/>
      <c r="AC36" s="1268"/>
      <c r="AD36" s="1269"/>
      <c r="AE36" s="160">
        <v>4</v>
      </c>
      <c r="AF36" s="206">
        <f>AE36*30</f>
        <v>120</v>
      </c>
      <c r="AG36" s="1098">
        <f>AH36+AJ36+AL36</f>
        <v>54</v>
      </c>
      <c r="AH36" s="161">
        <f>(BC36+AY36)*18</f>
        <v>36</v>
      </c>
      <c r="AI36" s="922">
        <f>IF(CEILING(AH36*коеф,2)&gt;AH36,AH36,CEILING(AH36*коеф,2))</f>
        <v>0</v>
      </c>
      <c r="AJ36" s="161"/>
      <c r="AK36" s="922">
        <f>IF(CEILING(AJ36*коеф,2)&gt;AJ36,AJ36,CEILING(AJ36*коеф,2))</f>
        <v>0</v>
      </c>
      <c r="AL36" s="931">
        <v>18</v>
      </c>
      <c r="AM36" s="922">
        <f>IF(CEILING(AL36*коеф,2)&gt;AL36,AL36,CEILING(AL36*коеф,2))</f>
        <v>0</v>
      </c>
      <c r="AN36" s="1096">
        <f>AG36-AI36-AK36-AM36</f>
        <v>54</v>
      </c>
      <c r="AO36" s="1099">
        <f t="shared" si="15"/>
        <v>66</v>
      </c>
      <c r="AP36" s="1100">
        <v>2</v>
      </c>
      <c r="AQ36" s="926"/>
      <c r="AR36" s="926">
        <v>2</v>
      </c>
      <c r="AS36" s="926"/>
      <c r="AT36" s="926"/>
      <c r="AU36" s="926"/>
      <c r="AV36" s="926"/>
      <c r="AW36" s="927"/>
      <c r="AX36" s="928">
        <f t="shared" si="16"/>
        <v>0</v>
      </c>
      <c r="AY36" s="926"/>
      <c r="AZ36" s="926"/>
      <c r="BA36" s="927"/>
      <c r="BB36" s="1036">
        <f>SUM(BC36:BE36)</f>
        <v>3</v>
      </c>
      <c r="BC36" s="162">
        <v>2</v>
      </c>
      <c r="BD36" s="162"/>
      <c r="BE36" s="1097">
        <v>1</v>
      </c>
    </row>
    <row r="37" spans="1:57" s="159" customFormat="1" ht="94.2" customHeight="1" thickBot="1" x14ac:dyDescent="0.3">
      <c r="B37" s="1101">
        <v>15</v>
      </c>
      <c r="C37" s="780"/>
      <c r="D37" s="780"/>
      <c r="E37" s="780"/>
      <c r="F37" s="780"/>
      <c r="G37" s="780"/>
      <c r="H37" s="780"/>
      <c r="I37" s="780"/>
      <c r="J37" s="780"/>
      <c r="K37" s="780"/>
      <c r="L37" s="780"/>
      <c r="M37" s="780"/>
      <c r="N37" s="780"/>
      <c r="O37" s="780"/>
      <c r="P37" s="780"/>
      <c r="Q37" s="780"/>
      <c r="R37" s="780"/>
      <c r="S37" s="780"/>
      <c r="T37" s="1270" t="s">
        <v>172</v>
      </c>
      <c r="U37" s="1271"/>
      <c r="V37" s="1272"/>
      <c r="W37" s="1273" t="s">
        <v>72</v>
      </c>
      <c r="X37" s="1274"/>
      <c r="Y37" s="1274"/>
      <c r="Z37" s="1274"/>
      <c r="AA37" s="1274"/>
      <c r="AB37" s="1274"/>
      <c r="AC37" s="1274"/>
      <c r="AD37" s="1275"/>
      <c r="AE37" s="323">
        <v>3.5</v>
      </c>
      <c r="AF37" s="970">
        <f>AE37*30</f>
        <v>105</v>
      </c>
      <c r="AG37" s="1073">
        <f>AH37+AJ37+AL37</f>
        <v>54</v>
      </c>
      <c r="AH37" s="809">
        <f>(BC37+AY37)*18</f>
        <v>36</v>
      </c>
      <c r="AI37" s="1102">
        <f>IF(CEILING(AH37*коеф,2)&gt;AH37,AH37,CEILING(AH37*коеф,2))</f>
        <v>0</v>
      </c>
      <c r="AJ37" s="809"/>
      <c r="AK37" s="1102">
        <f>IF(CEILING(AJ37*коеф,2)&gt;AJ37,AJ37,CEILING(AJ37*коеф,2))</f>
        <v>0</v>
      </c>
      <c r="AL37" s="972">
        <v>18</v>
      </c>
      <c r="AM37" s="1102">
        <f>IF(CEILING(AL37*коеф,2)&gt;AL37,AL37,CEILING(AL37*коеф,2))</f>
        <v>0</v>
      </c>
      <c r="AN37" s="1103">
        <f>AG37-AI37-AK37-AM37</f>
        <v>54</v>
      </c>
      <c r="AO37" s="1104">
        <f t="shared" si="15"/>
        <v>51</v>
      </c>
      <c r="AP37" s="1105"/>
      <c r="AQ37" s="1106">
        <v>2</v>
      </c>
      <c r="AR37" s="1106">
        <v>2</v>
      </c>
      <c r="AS37" s="1106"/>
      <c r="AT37" s="1106"/>
      <c r="AU37" s="1106"/>
      <c r="AV37" s="1106"/>
      <c r="AW37" s="1107"/>
      <c r="AX37" s="1061">
        <f t="shared" si="16"/>
        <v>0</v>
      </c>
      <c r="AY37" s="1106"/>
      <c r="AZ37" s="1106"/>
      <c r="BA37" s="1107"/>
      <c r="BB37" s="1037">
        <f>SUM(BC37:BE37)</f>
        <v>3</v>
      </c>
      <c r="BC37" s="934">
        <v>2</v>
      </c>
      <c r="BD37" s="934"/>
      <c r="BE37" s="1108">
        <v>1</v>
      </c>
    </row>
    <row r="38" spans="1:57" s="159" customFormat="1" ht="43.5" customHeight="1" thickBot="1" x14ac:dyDescent="0.3">
      <c r="A38" s="165"/>
      <c r="B38" s="1256" t="s">
        <v>61</v>
      </c>
      <c r="C38" s="1257"/>
      <c r="D38" s="1257"/>
      <c r="E38" s="1257"/>
      <c r="F38" s="1257"/>
      <c r="G38" s="1257"/>
      <c r="H38" s="1257"/>
      <c r="I38" s="1257"/>
      <c r="J38" s="1257"/>
      <c r="K38" s="1257"/>
      <c r="L38" s="1257"/>
      <c r="M38" s="1257"/>
      <c r="N38" s="1257"/>
      <c r="O38" s="1257"/>
      <c r="P38" s="1257"/>
      <c r="Q38" s="1257"/>
      <c r="R38" s="1257"/>
      <c r="S38" s="1257"/>
      <c r="T38" s="1258"/>
      <c r="U38" s="1258"/>
      <c r="V38" s="1258"/>
      <c r="W38" s="1258"/>
      <c r="X38" s="1258"/>
      <c r="Y38" s="1258"/>
      <c r="Z38" s="1258"/>
      <c r="AA38" s="1258"/>
      <c r="AB38" s="1258"/>
      <c r="AC38" s="1258"/>
      <c r="AD38" s="1258"/>
      <c r="AE38" s="521">
        <f>SUM(AE31:AE37)</f>
        <v>27.5</v>
      </c>
      <c r="AF38" s="326">
        <f>SUM(AF31:AF37)</f>
        <v>825</v>
      </c>
      <c r="AG38" s="227">
        <f>SUM(AG31:AG37)</f>
        <v>414</v>
      </c>
      <c r="AH38" s="228">
        <f>SUM(AH31:AH37)</f>
        <v>198</v>
      </c>
      <c r="AI38" s="228"/>
      <c r="AJ38" s="228">
        <f>SUM(AJ31:AJ37)</f>
        <v>36</v>
      </c>
      <c r="AK38" s="228"/>
      <c r="AL38" s="434">
        <f>SUM(AL31:AL37)</f>
        <v>180</v>
      </c>
      <c r="AM38" s="228"/>
      <c r="AN38" s="229"/>
      <c r="AO38" s="578">
        <f>SUM(AO31:AO37)</f>
        <v>411</v>
      </c>
      <c r="AP38" s="198">
        <f t="shared" ref="AP38:AW38" si="24">COUNT(AP31:AP37)</f>
        <v>3</v>
      </c>
      <c r="AQ38" s="199">
        <f t="shared" si="24"/>
        <v>4</v>
      </c>
      <c r="AR38" s="199">
        <f t="shared" si="24"/>
        <v>6</v>
      </c>
      <c r="AS38" s="608">
        <f t="shared" si="24"/>
        <v>0</v>
      </c>
      <c r="AT38" s="199">
        <f t="shared" si="24"/>
        <v>1</v>
      </c>
      <c r="AU38" s="608">
        <f t="shared" si="24"/>
        <v>0</v>
      </c>
      <c r="AV38" s="608">
        <f t="shared" si="24"/>
        <v>0</v>
      </c>
      <c r="AW38" s="609">
        <f t="shared" si="24"/>
        <v>0</v>
      </c>
      <c r="AX38" s="201">
        <f t="shared" ref="AX38:BE38" si="25">SUM(AX31:AX37)</f>
        <v>8</v>
      </c>
      <c r="AY38" s="199">
        <f t="shared" si="25"/>
        <v>3.5</v>
      </c>
      <c r="AZ38" s="199">
        <f t="shared" si="25"/>
        <v>1</v>
      </c>
      <c r="BA38" s="607">
        <f t="shared" si="25"/>
        <v>3.5</v>
      </c>
      <c r="BB38" s="202">
        <f t="shared" si="25"/>
        <v>15</v>
      </c>
      <c r="BC38" s="172">
        <f t="shared" si="25"/>
        <v>7.5</v>
      </c>
      <c r="BD38" s="172">
        <f t="shared" si="25"/>
        <v>1</v>
      </c>
      <c r="BE38" s="203">
        <f t="shared" si="25"/>
        <v>6.5</v>
      </c>
    </row>
    <row r="39" spans="1:57" s="159" customFormat="1" ht="49.95" customHeight="1" thickBot="1" x14ac:dyDescent="0.3">
      <c r="A39" s="165"/>
      <c r="B39" s="1233" t="s">
        <v>46</v>
      </c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34"/>
      <c r="AC39" s="1234"/>
      <c r="AD39" s="1234"/>
      <c r="AE39" s="227">
        <f t="shared" ref="AE39:BE39" si="26">AE29+AE38</f>
        <v>60</v>
      </c>
      <c r="AF39" s="326">
        <f t="shared" si="26"/>
        <v>1800</v>
      </c>
      <c r="AG39" s="227">
        <f t="shared" si="26"/>
        <v>972</v>
      </c>
      <c r="AH39" s="228">
        <f t="shared" si="26"/>
        <v>414</v>
      </c>
      <c r="AI39" s="604">
        <f t="shared" si="26"/>
        <v>0</v>
      </c>
      <c r="AJ39" s="228">
        <f t="shared" si="26"/>
        <v>360</v>
      </c>
      <c r="AK39" s="604">
        <f t="shared" si="26"/>
        <v>0</v>
      </c>
      <c r="AL39" s="434">
        <f t="shared" si="26"/>
        <v>198</v>
      </c>
      <c r="AM39" s="604">
        <f t="shared" si="26"/>
        <v>0</v>
      </c>
      <c r="AN39" s="606">
        <f t="shared" si="26"/>
        <v>0</v>
      </c>
      <c r="AO39" s="578">
        <f t="shared" si="26"/>
        <v>828</v>
      </c>
      <c r="AP39" s="227">
        <f t="shared" si="26"/>
        <v>6</v>
      </c>
      <c r="AQ39" s="228">
        <f t="shared" si="26"/>
        <v>9</v>
      </c>
      <c r="AR39" s="228">
        <f t="shared" si="26"/>
        <v>12</v>
      </c>
      <c r="AS39" s="611">
        <f t="shared" si="26"/>
        <v>0</v>
      </c>
      <c r="AT39" s="228">
        <f t="shared" si="26"/>
        <v>1</v>
      </c>
      <c r="AU39" s="228">
        <f t="shared" si="26"/>
        <v>3</v>
      </c>
      <c r="AV39" s="228">
        <f t="shared" si="26"/>
        <v>2</v>
      </c>
      <c r="AW39" s="613">
        <f t="shared" si="26"/>
        <v>0</v>
      </c>
      <c r="AX39" s="227">
        <f t="shared" si="26"/>
        <v>27</v>
      </c>
      <c r="AY39" s="227">
        <v>28</v>
      </c>
      <c r="AZ39" s="228">
        <f t="shared" si="26"/>
        <v>11</v>
      </c>
      <c r="BA39" s="326">
        <f t="shared" si="26"/>
        <v>4.5</v>
      </c>
      <c r="BB39" s="227">
        <f t="shared" si="26"/>
        <v>27</v>
      </c>
      <c r="BC39" s="231">
        <f t="shared" si="26"/>
        <v>11.5</v>
      </c>
      <c r="BD39" s="228">
        <f t="shared" si="26"/>
        <v>9</v>
      </c>
      <c r="BE39" s="231">
        <f t="shared" si="26"/>
        <v>6.5</v>
      </c>
    </row>
    <row r="40" spans="1:57" s="159" customFormat="1" ht="49.95" customHeight="1" thickBot="1" x14ac:dyDescent="0.3">
      <c r="B40" s="1231" t="s">
        <v>44</v>
      </c>
      <c r="C40" s="1232"/>
      <c r="D40" s="1232"/>
      <c r="E40" s="1232"/>
      <c r="F40" s="1232"/>
      <c r="G40" s="1232"/>
      <c r="H40" s="1232"/>
      <c r="I40" s="1232"/>
      <c r="J40" s="1232"/>
      <c r="K40" s="1232"/>
      <c r="L40" s="1232"/>
      <c r="M40" s="1232"/>
      <c r="N40" s="1232"/>
      <c r="O40" s="1232"/>
      <c r="P40" s="1232"/>
      <c r="Q40" s="1232"/>
      <c r="R40" s="1232"/>
      <c r="S40" s="1232"/>
      <c r="T40" s="1232"/>
      <c r="U40" s="1232"/>
      <c r="V40" s="1232"/>
      <c r="W40" s="1232"/>
      <c r="X40" s="1232"/>
      <c r="Y40" s="1232"/>
      <c r="Z40" s="1232"/>
      <c r="AA40" s="1232"/>
      <c r="AB40" s="1232"/>
      <c r="AC40" s="1232"/>
      <c r="AD40" s="1232"/>
      <c r="AE40" s="201">
        <f>AE39</f>
        <v>60</v>
      </c>
      <c r="AF40" s="200">
        <f>AF39</f>
        <v>1800</v>
      </c>
      <c r="AG40" s="201">
        <f>AG39</f>
        <v>972</v>
      </c>
      <c r="AH40" s="199">
        <f>AH39</f>
        <v>414</v>
      </c>
      <c r="AI40" s="199"/>
      <c r="AJ40" s="199">
        <f>AJ39</f>
        <v>360</v>
      </c>
      <c r="AK40" s="199"/>
      <c r="AL40" s="341">
        <f>AL39</f>
        <v>198</v>
      </c>
      <c r="AM40" s="608"/>
      <c r="AN40" s="607"/>
      <c r="AO40" s="615">
        <f t="shared" ref="AO40:BE40" si="27">AO39</f>
        <v>828</v>
      </c>
      <c r="AP40" s="244">
        <f t="shared" si="27"/>
        <v>6</v>
      </c>
      <c r="AQ40" s="215">
        <f t="shared" si="27"/>
        <v>9</v>
      </c>
      <c r="AR40" s="215">
        <f t="shared" si="27"/>
        <v>12</v>
      </c>
      <c r="AS40" s="612">
        <f t="shared" si="27"/>
        <v>0</v>
      </c>
      <c r="AT40" s="244">
        <f t="shared" si="27"/>
        <v>1</v>
      </c>
      <c r="AU40" s="244">
        <f t="shared" si="27"/>
        <v>3</v>
      </c>
      <c r="AV40" s="244">
        <f t="shared" si="27"/>
        <v>2</v>
      </c>
      <c r="AW40" s="614">
        <f t="shared" si="27"/>
        <v>0</v>
      </c>
      <c r="AX40" s="233">
        <f t="shared" si="27"/>
        <v>27</v>
      </c>
      <c r="AY40" s="231">
        <f t="shared" si="27"/>
        <v>28</v>
      </c>
      <c r="AZ40" s="231">
        <f t="shared" si="27"/>
        <v>11</v>
      </c>
      <c r="BA40" s="242">
        <f t="shared" si="27"/>
        <v>4.5</v>
      </c>
      <c r="BB40" s="233">
        <f t="shared" si="27"/>
        <v>27</v>
      </c>
      <c r="BC40" s="231">
        <f t="shared" si="27"/>
        <v>11.5</v>
      </c>
      <c r="BD40" s="231">
        <f t="shared" si="27"/>
        <v>9</v>
      </c>
      <c r="BE40" s="231">
        <f t="shared" si="27"/>
        <v>6.5</v>
      </c>
    </row>
    <row r="41" spans="1:57" s="159" customFormat="1" ht="40.049999999999997" customHeight="1" x14ac:dyDescent="0.25">
      <c r="B41" s="1237"/>
      <c r="C41" s="774"/>
      <c r="D41" s="774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1239"/>
      <c r="V41" s="1239"/>
      <c r="W41" s="245"/>
      <c r="X41" s="245"/>
      <c r="Y41" s="246"/>
      <c r="Z41" s="246"/>
      <c r="AA41" s="247"/>
      <c r="AB41" s="1240" t="s">
        <v>30</v>
      </c>
      <c r="AC41" s="1241"/>
      <c r="AD41" s="1242"/>
      <c r="AE41" s="1249" t="s">
        <v>31</v>
      </c>
      <c r="AF41" s="1250"/>
      <c r="AG41" s="1250"/>
      <c r="AH41" s="1250"/>
      <c r="AI41" s="1250"/>
      <c r="AJ41" s="1250"/>
      <c r="AK41" s="1250"/>
      <c r="AL41" s="1250"/>
      <c r="AM41" s="1250"/>
      <c r="AN41" s="1250"/>
      <c r="AO41" s="1251"/>
      <c r="AP41" s="248">
        <f>AP40</f>
        <v>6</v>
      </c>
      <c r="AQ41" s="249"/>
      <c r="AR41" s="249"/>
      <c r="AS41" s="249"/>
      <c r="AT41" s="249"/>
      <c r="AU41" s="249"/>
      <c r="AV41" s="249"/>
      <c r="AW41" s="250"/>
      <c r="AX41" s="1252">
        <f>COUNTIF(AP21:AP28,"1")+COUNTIF(AP31:AP37,"1")</f>
        <v>3</v>
      </c>
      <c r="AY41" s="1253"/>
      <c r="AZ41" s="1253"/>
      <c r="BA41" s="1254"/>
      <c r="BB41" s="1255">
        <f>COUNTIF(AP21:AP28,"2")+COUNTIF(AP31:AP37,"2")</f>
        <v>3</v>
      </c>
      <c r="BC41" s="1253"/>
      <c r="BD41" s="1253"/>
      <c r="BE41" s="1254"/>
    </row>
    <row r="42" spans="1:57" s="159" customFormat="1" ht="40.049999999999997" customHeight="1" x14ac:dyDescent="0.25">
      <c r="B42" s="1238"/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774"/>
      <c r="R42" s="774"/>
      <c r="S42" s="774"/>
      <c r="T42" s="774"/>
      <c r="U42" s="1228"/>
      <c r="V42" s="1228"/>
      <c r="W42" s="245"/>
      <c r="X42" s="245"/>
      <c r="Y42" s="246"/>
      <c r="Z42" s="246"/>
      <c r="AA42" s="246"/>
      <c r="AB42" s="1243"/>
      <c r="AC42" s="1244"/>
      <c r="AD42" s="1245"/>
      <c r="AE42" s="1207" t="s">
        <v>32</v>
      </c>
      <c r="AF42" s="1208"/>
      <c r="AG42" s="1208"/>
      <c r="AH42" s="1208"/>
      <c r="AI42" s="1208"/>
      <c r="AJ42" s="1208"/>
      <c r="AK42" s="1208"/>
      <c r="AL42" s="1208"/>
      <c r="AM42" s="1208"/>
      <c r="AN42" s="1208"/>
      <c r="AO42" s="1208"/>
      <c r="AP42" s="251"/>
      <c r="AQ42" s="252">
        <f>AQ40</f>
        <v>9</v>
      </c>
      <c r="AR42" s="252"/>
      <c r="AS42" s="252"/>
      <c r="AT42" s="252"/>
      <c r="AU42" s="252"/>
      <c r="AV42" s="252"/>
      <c r="AW42" s="253"/>
      <c r="AX42" s="1209">
        <f>COUNTIF(AQ21:AQ28,"1")+COUNTIF(AQ31:AQ37,"1")</f>
        <v>3</v>
      </c>
      <c r="AY42" s="1210"/>
      <c r="AZ42" s="1210"/>
      <c r="BA42" s="1211"/>
      <c r="BB42" s="1224">
        <f>COUNTIF(AQ21:AQ28,"2")+COUNTIF(AQ31:AQ37,"2")</f>
        <v>6</v>
      </c>
      <c r="BC42" s="1225"/>
      <c r="BD42" s="1225"/>
      <c r="BE42" s="1226"/>
    </row>
    <row r="43" spans="1:57" s="159" customFormat="1" ht="40.049999999999997" customHeight="1" x14ac:dyDescent="0.25">
      <c r="B43" s="1238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774"/>
      <c r="O43" s="774"/>
      <c r="P43" s="774"/>
      <c r="Q43" s="774"/>
      <c r="R43" s="774"/>
      <c r="S43" s="774"/>
      <c r="T43" s="774"/>
      <c r="U43" s="1228"/>
      <c r="V43" s="1228"/>
      <c r="W43" s="245"/>
      <c r="X43" s="245"/>
      <c r="Y43" s="246"/>
      <c r="Z43" s="246"/>
      <c r="AA43" s="246"/>
      <c r="AB43" s="1243"/>
      <c r="AC43" s="1244"/>
      <c r="AD43" s="1245"/>
      <c r="AE43" s="1229" t="s">
        <v>33</v>
      </c>
      <c r="AF43" s="1230"/>
      <c r="AG43" s="1230"/>
      <c r="AH43" s="1230"/>
      <c r="AI43" s="1230"/>
      <c r="AJ43" s="1230"/>
      <c r="AK43" s="1230"/>
      <c r="AL43" s="1230"/>
      <c r="AM43" s="1230"/>
      <c r="AN43" s="1230"/>
      <c r="AO43" s="1230"/>
      <c r="AP43" s="251"/>
      <c r="AQ43" s="252"/>
      <c r="AR43" s="252">
        <f>AR40</f>
        <v>12</v>
      </c>
      <c r="AS43" s="252"/>
      <c r="AT43" s="252"/>
      <c r="AU43" s="252"/>
      <c r="AV43" s="252"/>
      <c r="AW43" s="253"/>
      <c r="AX43" s="1209">
        <f>COUNTIF(AR21:AR28,"1")+COUNTIF(AR31:AR37,"1")</f>
        <v>6</v>
      </c>
      <c r="AY43" s="1210"/>
      <c r="AZ43" s="1210"/>
      <c r="BA43" s="1211"/>
      <c r="BB43" s="1224">
        <f>COUNTIF(AR21:AR28,"2")+COUNTIF(AR31:AR37,"2")</f>
        <v>6</v>
      </c>
      <c r="BC43" s="1225"/>
      <c r="BD43" s="1225"/>
      <c r="BE43" s="1226"/>
    </row>
    <row r="44" spans="1:57" s="159" customFormat="1" ht="40.049999999999997" customHeight="1" x14ac:dyDescent="0.25">
      <c r="B44" s="1238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2" t="s">
        <v>34</v>
      </c>
      <c r="U44" s="1235"/>
      <c r="V44" s="1235"/>
      <c r="W44" s="245"/>
      <c r="X44" s="245"/>
      <c r="Y44" s="246"/>
      <c r="Z44" s="246"/>
      <c r="AA44" s="246"/>
      <c r="AB44" s="1243"/>
      <c r="AC44" s="1244"/>
      <c r="AD44" s="1245"/>
      <c r="AE44" s="1207" t="s">
        <v>35</v>
      </c>
      <c r="AF44" s="1208"/>
      <c r="AG44" s="1208"/>
      <c r="AH44" s="1208"/>
      <c r="AI44" s="1208"/>
      <c r="AJ44" s="1208"/>
      <c r="AK44" s="1208"/>
      <c r="AL44" s="1208"/>
      <c r="AM44" s="1208"/>
      <c r="AN44" s="1208"/>
      <c r="AO44" s="1208"/>
      <c r="AP44" s="251"/>
      <c r="AQ44" s="252"/>
      <c r="AR44" s="252"/>
      <c r="AS44" s="252"/>
      <c r="AT44" s="252"/>
      <c r="AU44" s="252"/>
      <c r="AV44" s="252"/>
      <c r="AW44" s="253"/>
      <c r="AX44" s="1209"/>
      <c r="AY44" s="1210"/>
      <c r="AZ44" s="1210"/>
      <c r="BA44" s="1211"/>
      <c r="BB44" s="1236"/>
      <c r="BC44" s="1210"/>
      <c r="BD44" s="1210"/>
      <c r="BE44" s="1211"/>
    </row>
    <row r="45" spans="1:57" s="159" customFormat="1" ht="40.049999999999997" customHeight="1" x14ac:dyDescent="0.5">
      <c r="B45" s="1238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N45" s="774"/>
      <c r="O45" s="774"/>
      <c r="P45" s="774"/>
      <c r="Q45" s="774"/>
      <c r="R45" s="774"/>
      <c r="S45" s="774"/>
      <c r="T45" s="1222" t="s">
        <v>128</v>
      </c>
      <c r="U45" s="1222"/>
      <c r="V45" s="773"/>
      <c r="W45" s="245"/>
      <c r="X45" s="245"/>
      <c r="Y45" s="254"/>
      <c r="Z45" s="254"/>
      <c r="AA45" s="254"/>
      <c r="AB45" s="1243"/>
      <c r="AC45" s="1244"/>
      <c r="AD45" s="1245"/>
      <c r="AE45" s="1207" t="s">
        <v>36</v>
      </c>
      <c r="AF45" s="1208"/>
      <c r="AG45" s="1208"/>
      <c r="AH45" s="1208"/>
      <c r="AI45" s="1208"/>
      <c r="AJ45" s="1208"/>
      <c r="AK45" s="1208"/>
      <c r="AL45" s="1208"/>
      <c r="AM45" s="1208"/>
      <c r="AN45" s="1208"/>
      <c r="AO45" s="1208"/>
      <c r="AP45" s="251"/>
      <c r="AQ45" s="252"/>
      <c r="AR45" s="252"/>
      <c r="AS45" s="252"/>
      <c r="AT45" s="252">
        <f>AT40</f>
        <v>1</v>
      </c>
      <c r="AU45" s="252"/>
      <c r="AV45" s="252"/>
      <c r="AW45" s="253"/>
      <c r="AX45" s="1223">
        <f>COUNTIF(AT21:AT28,"1")+COUNTIF(AT31:AT37,"1")</f>
        <v>0</v>
      </c>
      <c r="AY45" s="1213"/>
      <c r="AZ45" s="1213"/>
      <c r="BA45" s="1214"/>
      <c r="BB45" s="1224">
        <f>COUNTIF(AT21:AT28,"2")+COUNTIF(AT31:AT37,"2")</f>
        <v>1</v>
      </c>
      <c r="BC45" s="1225"/>
      <c r="BD45" s="1225"/>
      <c r="BE45" s="1226"/>
    </row>
    <row r="46" spans="1:57" s="159" customFormat="1" ht="40.049999999999997" customHeight="1" x14ac:dyDescent="0.25">
      <c r="B46" s="1238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774"/>
      <c r="T46" s="1215" t="s">
        <v>129</v>
      </c>
      <c r="U46" s="1215"/>
      <c r="V46" s="773"/>
      <c r="W46" s="245"/>
      <c r="X46" s="245"/>
      <c r="Y46" s="246"/>
      <c r="Z46" s="246"/>
      <c r="AA46" s="246"/>
      <c r="AB46" s="1243"/>
      <c r="AC46" s="1244"/>
      <c r="AD46" s="1245"/>
      <c r="AE46" s="1207" t="s">
        <v>78</v>
      </c>
      <c r="AF46" s="1208"/>
      <c r="AG46" s="1208"/>
      <c r="AH46" s="1208"/>
      <c r="AI46" s="1208"/>
      <c r="AJ46" s="1208"/>
      <c r="AK46" s="1208"/>
      <c r="AL46" s="1208"/>
      <c r="AM46" s="1208"/>
      <c r="AN46" s="1208"/>
      <c r="AO46" s="1208"/>
      <c r="AP46" s="251"/>
      <c r="AQ46" s="252"/>
      <c r="AR46" s="252"/>
      <c r="AS46" s="252"/>
      <c r="AT46" s="252"/>
      <c r="AU46" s="252">
        <f>AU40</f>
        <v>3</v>
      </c>
      <c r="AV46" s="252"/>
      <c r="AW46" s="253"/>
      <c r="AX46" s="1209">
        <f>COUNTIF(AU21:AU28,"1")+COUNTIF(AU31:AU37,"1")</f>
        <v>2</v>
      </c>
      <c r="AY46" s="1210"/>
      <c r="AZ46" s="1210"/>
      <c r="BA46" s="1211"/>
      <c r="BB46" s="1227">
        <f>COUNTIF(AU21:AU28,"2")+COUNTIF(AU31:AU37,"2")</f>
        <v>1</v>
      </c>
      <c r="BC46" s="1225"/>
      <c r="BD46" s="1225"/>
      <c r="BE46" s="1226"/>
    </row>
    <row r="47" spans="1:57" s="159" customFormat="1" ht="40.049999999999997" customHeight="1" x14ac:dyDescent="0.25">
      <c r="B47" s="1238"/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4"/>
      <c r="T47" s="771" t="s">
        <v>130</v>
      </c>
      <c r="U47" s="255"/>
      <c r="V47" s="773"/>
      <c r="W47" s="245"/>
      <c r="X47" s="245"/>
      <c r="Y47" s="246"/>
      <c r="Z47" s="246"/>
      <c r="AA47" s="246"/>
      <c r="AB47" s="1243"/>
      <c r="AC47" s="1244"/>
      <c r="AD47" s="1245"/>
      <c r="AE47" s="1207" t="s">
        <v>24</v>
      </c>
      <c r="AF47" s="1208"/>
      <c r="AG47" s="1208"/>
      <c r="AH47" s="1208"/>
      <c r="AI47" s="1208"/>
      <c r="AJ47" s="1208"/>
      <c r="AK47" s="1208"/>
      <c r="AL47" s="1208"/>
      <c r="AM47" s="1208"/>
      <c r="AN47" s="1208"/>
      <c r="AO47" s="1208"/>
      <c r="AP47" s="251"/>
      <c r="AQ47" s="252"/>
      <c r="AR47" s="252"/>
      <c r="AS47" s="252"/>
      <c r="AT47" s="252"/>
      <c r="AU47" s="252"/>
      <c r="AV47" s="252">
        <f>AV40</f>
        <v>2</v>
      </c>
      <c r="AW47" s="253"/>
      <c r="AX47" s="1209">
        <f>COUNTIF(AV21:AV28,"1")+COUNTIF(AV31:AV37,"1")</f>
        <v>2</v>
      </c>
      <c r="AY47" s="1210"/>
      <c r="AZ47" s="1210"/>
      <c r="BA47" s="1211"/>
      <c r="BB47" s="1212">
        <f>COUNTIF(AV21:AV28,"2")+COUNTIF(AV31:AV37,"2")</f>
        <v>0</v>
      </c>
      <c r="BC47" s="1213"/>
      <c r="BD47" s="1213"/>
      <c r="BE47" s="1214"/>
    </row>
    <row r="48" spans="1:57" s="159" customFormat="1" ht="40.049999999999997" customHeight="1" thickBot="1" x14ac:dyDescent="0.3">
      <c r="B48" s="1238"/>
      <c r="C48" s="774"/>
      <c r="D48" s="774"/>
      <c r="E48" s="774"/>
      <c r="F48" s="774"/>
      <c r="G48" s="774"/>
      <c r="H48" s="774"/>
      <c r="I48" s="774"/>
      <c r="J48" s="774"/>
      <c r="K48" s="774"/>
      <c r="L48" s="774"/>
      <c r="M48" s="774"/>
      <c r="N48" s="774"/>
      <c r="O48" s="774"/>
      <c r="P48" s="774"/>
      <c r="Q48" s="774"/>
      <c r="R48" s="774"/>
      <c r="S48" s="774"/>
      <c r="T48" s="1215" t="s">
        <v>131</v>
      </c>
      <c r="U48" s="1215"/>
      <c r="V48" s="1215"/>
      <c r="W48" s="245"/>
      <c r="X48" s="245"/>
      <c r="Y48" s="246"/>
      <c r="Z48" s="246"/>
      <c r="AA48" s="246"/>
      <c r="AB48" s="1246"/>
      <c r="AC48" s="1247"/>
      <c r="AD48" s="1248"/>
      <c r="AE48" s="1216" t="s">
        <v>37</v>
      </c>
      <c r="AF48" s="1217"/>
      <c r="AG48" s="1217"/>
      <c r="AH48" s="1217"/>
      <c r="AI48" s="1217"/>
      <c r="AJ48" s="1217"/>
      <c r="AK48" s="1217"/>
      <c r="AL48" s="1217"/>
      <c r="AM48" s="1217"/>
      <c r="AN48" s="1217"/>
      <c r="AO48" s="1217"/>
      <c r="AP48" s="256"/>
      <c r="AQ48" s="257"/>
      <c r="AR48" s="257"/>
      <c r="AS48" s="257"/>
      <c r="AT48" s="257"/>
      <c r="AU48" s="257"/>
      <c r="AV48" s="257"/>
      <c r="AW48" s="258"/>
      <c r="AX48" s="1218"/>
      <c r="AY48" s="1219"/>
      <c r="AZ48" s="1219"/>
      <c r="BA48" s="1220"/>
      <c r="BB48" s="1221"/>
      <c r="BC48" s="1219"/>
      <c r="BD48" s="1219"/>
      <c r="BE48" s="1220"/>
    </row>
    <row r="49" spans="2:58" s="159" customFormat="1" ht="33.75" customHeight="1" x14ac:dyDescent="0.25">
      <c r="W49" s="259"/>
      <c r="X49" s="259"/>
      <c r="Y49" s="259"/>
      <c r="Z49" s="259"/>
      <c r="AA49" s="259"/>
      <c r="AB49" s="259"/>
      <c r="AC49" s="259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</row>
    <row r="50" spans="2:58" s="159" customFormat="1" ht="30.75" customHeight="1" x14ac:dyDescent="0.4"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Y50" s="259"/>
      <c r="Z50" s="259"/>
      <c r="AA50" s="259"/>
      <c r="AB50" s="260"/>
      <c r="AC50" s="260"/>
      <c r="AD50" s="260"/>
      <c r="AE50" s="260"/>
      <c r="AF50" s="260"/>
      <c r="AG50" s="262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</row>
    <row r="51" spans="2:58" s="159" customFormat="1" ht="40.049999999999997" customHeight="1" x14ac:dyDescent="0.55000000000000004">
      <c r="B51" s="264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5"/>
      <c r="BD51" s="265"/>
      <c r="BE51" s="265"/>
    </row>
    <row r="52" spans="2:58" s="159" customFormat="1" ht="40.049999999999997" customHeight="1" x14ac:dyDescent="0.55000000000000004">
      <c r="B52" s="264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  <c r="AT52" s="265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5"/>
    </row>
    <row r="53" spans="2:58" s="159" customFormat="1" ht="40.049999999999997" customHeight="1" x14ac:dyDescent="0.55000000000000004">
      <c r="B53" s="264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</row>
    <row r="54" spans="2:58" s="266" customFormat="1" ht="45" x14ac:dyDescent="0.7"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803"/>
      <c r="U54" s="803"/>
      <c r="V54" s="803"/>
      <c r="W54" s="803"/>
      <c r="X54" s="803"/>
      <c r="Y54" s="803"/>
      <c r="Z54" s="803"/>
      <c r="AA54" s="803"/>
      <c r="AB54" s="803"/>
      <c r="AC54" s="803"/>
      <c r="AD54" s="803"/>
      <c r="AE54" s="803"/>
      <c r="AF54" s="803"/>
      <c r="AG54" s="803"/>
      <c r="AH54" s="803"/>
      <c r="AI54" s="803"/>
      <c r="AJ54" s="803"/>
      <c r="AK54" s="803"/>
      <c r="AL54" s="803"/>
      <c r="AM54" s="803"/>
      <c r="AN54" s="803"/>
      <c r="AO54" s="803"/>
      <c r="AP54" s="803"/>
      <c r="AQ54" s="803"/>
      <c r="AR54" s="803"/>
      <c r="AS54" s="803"/>
      <c r="AT54" s="803"/>
      <c r="AU54" s="803"/>
      <c r="AV54" s="803"/>
      <c r="AW54" s="803"/>
      <c r="AX54" s="803"/>
      <c r="AY54" s="803"/>
      <c r="AZ54" s="803"/>
      <c r="BA54" s="803"/>
      <c r="BB54" s="803"/>
      <c r="BC54" s="803"/>
      <c r="BD54" s="803"/>
      <c r="BE54" s="803"/>
    </row>
    <row r="55" spans="2:58" s="266" customFormat="1" ht="45" customHeight="1" x14ac:dyDescent="0.7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V55" s="268"/>
      <c r="W55" s="268"/>
      <c r="X55" s="268"/>
      <c r="Y55" s="269"/>
      <c r="Z55" s="269"/>
      <c r="AA55" s="806" t="s">
        <v>235</v>
      </c>
      <c r="AB55" s="1109"/>
      <c r="AC55" s="1109"/>
      <c r="AD55" s="1109"/>
      <c r="AE55" s="1109"/>
      <c r="AF55" s="1109"/>
      <c r="AG55" s="1109"/>
      <c r="AH55" s="1109"/>
      <c r="AI55" s="1109"/>
      <c r="AJ55" s="1109"/>
      <c r="AK55" s="1109"/>
      <c r="AL55" s="1109"/>
      <c r="AM55" s="1109"/>
      <c r="AN55" s="1109"/>
      <c r="AO55" s="1109"/>
      <c r="AP55" s="1109"/>
      <c r="AQ55" s="1109"/>
      <c r="AR55" s="1109"/>
      <c r="AS55" s="1109"/>
      <c r="AT55" s="1109"/>
      <c r="AU55" s="1109"/>
      <c r="AV55" s="1109"/>
      <c r="AW55" s="1109"/>
      <c r="AX55" s="1109"/>
      <c r="AY55" s="1109"/>
      <c r="AZ55" s="1109"/>
      <c r="BA55" s="1109"/>
      <c r="BB55" s="1109"/>
      <c r="BC55" s="1109"/>
      <c r="BD55" s="1109"/>
      <c r="BE55" s="1109"/>
      <c r="BF55" s="1109"/>
    </row>
    <row r="56" spans="2:58" s="266" customFormat="1" ht="44.4" x14ac:dyDescent="0.7"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V56" s="268"/>
      <c r="W56" s="268"/>
      <c r="X56" s="268"/>
      <c r="Y56" s="269"/>
      <c r="Z56" s="269"/>
      <c r="AA56" s="269"/>
      <c r="AB56" s="269"/>
      <c r="AC56" s="269"/>
      <c r="AD56" s="269"/>
      <c r="AE56" s="269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</row>
    <row r="57" spans="2:58" s="266" customFormat="1" ht="44.4" x14ac:dyDescent="0.7"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V57" s="268"/>
      <c r="W57" s="268"/>
      <c r="X57" s="268"/>
      <c r="Y57" s="269"/>
      <c r="Z57" s="269"/>
      <c r="AA57" s="269"/>
      <c r="AB57" s="269"/>
      <c r="AC57" s="269"/>
      <c r="AD57" s="269"/>
      <c r="AE57" s="269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</row>
    <row r="58" spans="2:58" s="266" customFormat="1" ht="45" x14ac:dyDescent="0.75">
      <c r="U58" s="271"/>
      <c r="V58" s="272"/>
      <c r="W58" s="272"/>
      <c r="X58" s="272"/>
      <c r="Y58" s="269"/>
      <c r="Z58" s="269"/>
      <c r="AA58" s="273"/>
      <c r="AB58" s="269"/>
      <c r="AC58" s="269"/>
      <c r="AD58" s="269"/>
      <c r="AE58" s="272"/>
      <c r="AF58" s="269"/>
      <c r="AG58" s="269"/>
      <c r="AH58" s="269"/>
      <c r="AI58" s="269"/>
      <c r="AJ58" s="269"/>
      <c r="AK58" s="272"/>
      <c r="AL58" s="272"/>
      <c r="AM58" s="272"/>
      <c r="AN58" s="269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</row>
    <row r="59" spans="2:58" s="266" customFormat="1" ht="45" customHeight="1" x14ac:dyDescent="0.75">
      <c r="U59" s="274" t="s">
        <v>79</v>
      </c>
      <c r="V59" s="275"/>
      <c r="W59" s="276"/>
      <c r="X59" s="277"/>
      <c r="Y59" s="276"/>
      <c r="Z59" s="274" t="s">
        <v>236</v>
      </c>
      <c r="AC59" s="278"/>
      <c r="AD59" s="278" t="s">
        <v>38</v>
      </c>
      <c r="AE59" s="279"/>
      <c r="AF59" s="278"/>
      <c r="AH59" s="280"/>
      <c r="AI59" s="280"/>
      <c r="AJ59" s="274" t="s">
        <v>80</v>
      </c>
      <c r="AK59" s="274"/>
      <c r="AL59" s="274"/>
      <c r="AM59" s="274"/>
      <c r="AN59" s="274"/>
      <c r="AO59" s="281"/>
      <c r="AP59" s="281"/>
      <c r="AQ59" s="281"/>
      <c r="AR59" s="282"/>
      <c r="AS59" s="283"/>
      <c r="AT59" s="283"/>
      <c r="AU59" s="283"/>
      <c r="AV59" s="274" t="s">
        <v>237</v>
      </c>
      <c r="AW59" s="274"/>
      <c r="AX59" s="274"/>
      <c r="AY59" s="274"/>
      <c r="AZ59" s="274"/>
      <c r="BA59" s="110"/>
    </row>
    <row r="60" spans="2:58" s="159" customFormat="1" ht="25.05" customHeight="1" x14ac:dyDescent="0.6">
      <c r="U60" s="284"/>
      <c r="V60" s="285"/>
      <c r="W60" s="286"/>
      <c r="X60" s="287"/>
      <c r="Y60" s="288"/>
      <c r="Z60" s="287"/>
      <c r="AA60" s="285"/>
      <c r="AB60" s="264"/>
      <c r="AC60" s="289"/>
      <c r="AD60" s="289"/>
      <c r="AE60" s="290"/>
      <c r="AF60" s="291"/>
      <c r="AH60" s="292"/>
      <c r="AI60" s="292"/>
      <c r="AJ60" s="293"/>
      <c r="AK60" s="293"/>
      <c r="AL60" s="293"/>
      <c r="AM60" s="293"/>
      <c r="AN60" s="293"/>
      <c r="AO60" s="293"/>
      <c r="AP60" s="293"/>
      <c r="AQ60" s="293"/>
      <c r="AR60" s="294"/>
      <c r="AS60" s="110"/>
      <c r="AT60" s="110"/>
      <c r="AU60" s="110"/>
      <c r="AV60" s="289"/>
      <c r="AW60" s="289"/>
      <c r="AX60" s="290"/>
      <c r="AY60" s="289"/>
      <c r="AZ60" s="289"/>
      <c r="BA60" s="264"/>
    </row>
    <row r="61" spans="2:58" s="295" customFormat="1" ht="39.75" customHeight="1" x14ac:dyDescent="0.6"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284"/>
      <c r="V61" s="285"/>
      <c r="W61" s="286"/>
      <c r="X61" s="287"/>
      <c r="Y61" s="288"/>
      <c r="Z61" s="287"/>
      <c r="AA61" s="285"/>
      <c r="AB61" s="264"/>
      <c r="AC61" s="289"/>
      <c r="AD61" s="289"/>
      <c r="AE61" s="290"/>
      <c r="AF61" s="291"/>
      <c r="AG61" s="159"/>
      <c r="AH61" s="292"/>
      <c r="AI61" s="292"/>
      <c r="AJ61" s="293"/>
      <c r="AK61" s="293"/>
      <c r="AL61" s="293"/>
      <c r="AM61" s="293"/>
      <c r="AN61" s="293"/>
      <c r="AO61" s="293"/>
      <c r="AP61" s="293"/>
      <c r="AQ61" s="293"/>
      <c r="AR61" s="294"/>
      <c r="AS61" s="110"/>
      <c r="AT61" s="110"/>
      <c r="AU61" s="110"/>
      <c r="AV61" s="289"/>
      <c r="AW61" s="289"/>
      <c r="AX61" s="290"/>
      <c r="AY61" s="289"/>
      <c r="AZ61" s="289"/>
      <c r="BA61" s="264"/>
      <c r="BB61" s="159"/>
      <c r="BC61" s="159"/>
      <c r="BD61" s="159"/>
    </row>
    <row r="62" spans="2:58" s="159" customFormat="1" ht="14.25" customHeight="1" x14ac:dyDescent="0.4">
      <c r="U62" s="284"/>
      <c r="V62" s="296"/>
      <c r="W62" s="286"/>
      <c r="X62" s="297"/>
      <c r="Y62" s="298"/>
      <c r="Z62" s="298"/>
      <c r="AA62" s="291"/>
      <c r="AB62" s="299"/>
      <c r="AC62" s="300"/>
      <c r="AD62" s="291"/>
      <c r="AE62" s="301"/>
      <c r="AF62" s="291"/>
      <c r="AH62" s="302"/>
      <c r="AI62" s="302"/>
      <c r="AJ62" s="302"/>
      <c r="AK62" s="303"/>
      <c r="AL62" s="303"/>
      <c r="AM62" s="303"/>
      <c r="AN62" s="302"/>
      <c r="AO62" s="304"/>
      <c r="AP62" s="286"/>
      <c r="AQ62" s="286"/>
      <c r="AR62" s="305"/>
      <c r="AS62" s="305"/>
      <c r="AT62" s="298"/>
      <c r="AU62" s="291"/>
      <c r="AV62" s="300"/>
      <c r="AW62" s="300"/>
      <c r="AX62" s="301"/>
      <c r="AY62" s="300"/>
      <c r="AZ62" s="291"/>
    </row>
    <row r="63" spans="2:58" s="159" customFormat="1" ht="33" x14ac:dyDescent="0.25">
      <c r="B63" s="1201" t="s">
        <v>40</v>
      </c>
      <c r="C63" s="1201"/>
      <c r="D63" s="1201"/>
      <c r="E63" s="1201"/>
      <c r="F63" s="1201"/>
      <c r="G63" s="1201"/>
      <c r="H63" s="1201"/>
      <c r="I63" s="1201"/>
      <c r="J63" s="1201"/>
      <c r="K63" s="1201"/>
      <c r="L63" s="1201"/>
      <c r="M63" s="1201"/>
      <c r="N63" s="1201"/>
      <c r="O63" s="1201"/>
      <c r="P63" s="1201"/>
      <c r="Q63" s="1201"/>
      <c r="R63" s="1201"/>
      <c r="S63" s="1201"/>
      <c r="T63" s="1201"/>
      <c r="U63" s="1201"/>
      <c r="V63" s="1201"/>
      <c r="W63" s="1201"/>
      <c r="X63" s="1201"/>
      <c r="Y63" s="1201"/>
      <c r="Z63" s="1201"/>
      <c r="AA63" s="306"/>
      <c r="AB63" s="307"/>
      <c r="AC63" s="307"/>
      <c r="AD63" s="770"/>
      <c r="AE63" s="307"/>
      <c r="AF63" s="307"/>
      <c r="AG63" s="770"/>
      <c r="AH63" s="308"/>
      <c r="AI63" s="308"/>
      <c r="AJ63" s="308"/>
      <c r="AK63" s="308"/>
      <c r="AL63" s="308"/>
      <c r="AM63" s="308"/>
      <c r="AN63" s="308"/>
      <c r="AO63" s="307"/>
      <c r="AP63" s="309"/>
      <c r="AQ63" s="307"/>
      <c r="AR63" s="770"/>
      <c r="AS63" s="310"/>
      <c r="AT63" s="770"/>
      <c r="AU63" s="306"/>
      <c r="AV63" s="770"/>
      <c r="AW63" s="307"/>
      <c r="AX63" s="307"/>
      <c r="AY63" s="307"/>
      <c r="AZ63" s="307"/>
      <c r="BA63" s="770"/>
      <c r="BB63" s="770"/>
      <c r="BC63" s="770"/>
      <c r="BD63" s="770"/>
    </row>
    <row r="64" spans="2:58" s="159" customFormat="1" ht="14.25" customHeight="1" x14ac:dyDescent="0.25">
      <c r="V64" s="303"/>
      <c r="W64" s="303"/>
      <c r="X64" s="303"/>
      <c r="Y64" s="311"/>
      <c r="Z64" s="311"/>
      <c r="AA64" s="311"/>
      <c r="AB64" s="311"/>
      <c r="AC64" s="311"/>
      <c r="AD64" s="311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03"/>
      <c r="AT64" s="303"/>
      <c r="AU64" s="303"/>
      <c r="AV64" s="303"/>
      <c r="AW64" s="303"/>
      <c r="AX64" s="303"/>
      <c r="AY64" s="303"/>
      <c r="AZ64" s="303"/>
      <c r="BA64" s="303"/>
    </row>
    <row r="65" spans="2:56" ht="12.75" customHeight="1" x14ac:dyDescent="0.25"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313"/>
      <c r="V65" s="147"/>
      <c r="W65" s="314"/>
      <c r="X65" s="315"/>
      <c r="Y65" s="311"/>
      <c r="Z65" s="311"/>
      <c r="AA65" s="311"/>
      <c r="AB65" s="311"/>
      <c r="AC65" s="311"/>
      <c r="AD65" s="311"/>
      <c r="AE65" s="30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03"/>
      <c r="AT65" s="316"/>
      <c r="AU65" s="316"/>
      <c r="AV65" s="316"/>
      <c r="AW65" s="316"/>
      <c r="AX65" s="316"/>
      <c r="AY65" s="316"/>
      <c r="AZ65" s="303"/>
      <c r="BA65" s="303"/>
      <c r="BB65" s="159"/>
      <c r="BC65" s="159"/>
      <c r="BD65" s="159"/>
    </row>
    <row r="66" spans="2:56" ht="13.8" x14ac:dyDescent="0.25"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284"/>
      <c r="V66" s="159"/>
      <c r="W66" s="159"/>
      <c r="X66" s="159"/>
      <c r="Y66" s="317"/>
      <c r="Z66" s="317"/>
      <c r="AA66" s="318"/>
      <c r="AB66" s="317"/>
      <c r="AC66" s="317"/>
      <c r="AD66" s="317"/>
      <c r="AE66" s="159"/>
      <c r="AF66" s="318"/>
      <c r="AG66" s="318"/>
      <c r="AH66" s="317"/>
      <c r="AI66" s="317"/>
      <c r="AJ66" s="317"/>
      <c r="AK66" s="159"/>
      <c r="AL66" s="159"/>
      <c r="AM66" s="159"/>
      <c r="AN66" s="317"/>
      <c r="AO66" s="317"/>
      <c r="AP66" s="159"/>
      <c r="AQ66" s="159"/>
      <c r="AR66" s="159"/>
      <c r="AZ66" s="159"/>
      <c r="BA66" s="159"/>
      <c r="BB66" s="159"/>
      <c r="BC66" s="159"/>
      <c r="BD66" s="159"/>
    </row>
    <row r="67" spans="2:56" x14ac:dyDescent="0.25">
      <c r="U67" s="105"/>
      <c r="V67" s="319"/>
      <c r="W67" s="105"/>
      <c r="X67" s="319"/>
      <c r="Y67" s="105"/>
      <c r="Z67" s="105"/>
      <c r="AA67" s="105"/>
      <c r="AB67" s="105"/>
      <c r="AC67" s="105"/>
      <c r="AD67" s="105"/>
    </row>
    <row r="69" spans="2:56" ht="81.75" customHeight="1" x14ac:dyDescent="0.25"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</row>
  </sheetData>
  <mergeCells count="128">
    <mergeCell ref="B1:BA1"/>
    <mergeCell ref="B2:BA2"/>
    <mergeCell ref="B3:BA3"/>
    <mergeCell ref="T4:U4"/>
    <mergeCell ref="X4:AO4"/>
    <mergeCell ref="X5:AO5"/>
    <mergeCell ref="AZ5:BD5"/>
    <mergeCell ref="B11:B17"/>
    <mergeCell ref="T11:V17"/>
    <mergeCell ref="W11:AD17"/>
    <mergeCell ref="AE11:AF13"/>
    <mergeCell ref="AG11:AN13"/>
    <mergeCell ref="W6:AB6"/>
    <mergeCell ref="AD6:AS6"/>
    <mergeCell ref="AZ6:BC6"/>
    <mergeCell ref="W7:AB7"/>
    <mergeCell ref="AE7:AS7"/>
    <mergeCell ref="AZ7:BD7"/>
    <mergeCell ref="AX11:BE11"/>
    <mergeCell ref="AX12:BE12"/>
    <mergeCell ref="AX13:BE13"/>
    <mergeCell ref="AE14:AE17"/>
    <mergeCell ref="T8:V8"/>
    <mergeCell ref="W8:AC8"/>
    <mergeCell ref="AD8:AS8"/>
    <mergeCell ref="W9:Z9"/>
    <mergeCell ref="BJ15:BJ17"/>
    <mergeCell ref="AX16:AX17"/>
    <mergeCell ref="AY16:BA16"/>
    <mergeCell ref="BB16:BB17"/>
    <mergeCell ref="BC16:BE16"/>
    <mergeCell ref="AZ8:BD9"/>
    <mergeCell ref="T18:V18"/>
    <mergeCell ref="W18:AD18"/>
    <mergeCell ref="AW14:AW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Q14:AQ17"/>
    <mergeCell ref="AR14:AR17"/>
    <mergeCell ref="AS14:AS17"/>
    <mergeCell ref="AT14:AT17"/>
    <mergeCell ref="AU14:AU17"/>
    <mergeCell ref="AV14:AV17"/>
    <mergeCell ref="AO11:AO17"/>
    <mergeCell ref="AP11:AW13"/>
    <mergeCell ref="AG14:AG17"/>
    <mergeCell ref="AH14:AN14"/>
    <mergeCell ref="AP14:AP17"/>
    <mergeCell ref="AF14:AF17"/>
    <mergeCell ref="T24:V24"/>
    <mergeCell ref="B29:AD29"/>
    <mergeCell ref="B30:BE30"/>
    <mergeCell ref="B19:BE19"/>
    <mergeCell ref="BH19:BH21"/>
    <mergeCell ref="B20:BE20"/>
    <mergeCell ref="T21:V21"/>
    <mergeCell ref="T22:V22"/>
    <mergeCell ref="W22:AC22"/>
    <mergeCell ref="W21:AC21"/>
    <mergeCell ref="W24:AD24"/>
    <mergeCell ref="T26:V26"/>
    <mergeCell ref="W26:AC26"/>
    <mergeCell ref="T28:V28"/>
    <mergeCell ref="W28:AC28"/>
    <mergeCell ref="T27:V27"/>
    <mergeCell ref="W27:AC27"/>
    <mergeCell ref="T25:V25"/>
    <mergeCell ref="W25:AD25"/>
    <mergeCell ref="B38:AD38"/>
    <mergeCell ref="T31:V31"/>
    <mergeCell ref="W31:AD31"/>
    <mergeCell ref="T32:V32"/>
    <mergeCell ref="W32:AC32"/>
    <mergeCell ref="T33:V33"/>
    <mergeCell ref="W33:AC33"/>
    <mergeCell ref="T35:V35"/>
    <mergeCell ref="W35:AD35"/>
    <mergeCell ref="T34:V34"/>
    <mergeCell ref="W34:AD34"/>
    <mergeCell ref="T36:V36"/>
    <mergeCell ref="W36:AD36"/>
    <mergeCell ref="T37:V37"/>
    <mergeCell ref="W37:AD37"/>
    <mergeCell ref="BB43:BE43"/>
    <mergeCell ref="U44:V44"/>
    <mergeCell ref="AE44:AO44"/>
    <mergeCell ref="AX44:BA44"/>
    <mergeCell ref="BB44:BE44"/>
    <mergeCell ref="B41:B48"/>
    <mergeCell ref="U41:V41"/>
    <mergeCell ref="AB41:AD48"/>
    <mergeCell ref="AE41:AO41"/>
    <mergeCell ref="AX41:BA41"/>
    <mergeCell ref="BB41:BE41"/>
    <mergeCell ref="U42:V42"/>
    <mergeCell ref="AE42:AO42"/>
    <mergeCell ref="AX42:BA42"/>
    <mergeCell ref="BB42:BE42"/>
    <mergeCell ref="T5:U5"/>
    <mergeCell ref="B63:Z63"/>
    <mergeCell ref="T23:V23"/>
    <mergeCell ref="W23:AC23"/>
    <mergeCell ref="AE47:AO47"/>
    <mergeCell ref="AX47:BA47"/>
    <mergeCell ref="BB47:BE47"/>
    <mergeCell ref="T48:V48"/>
    <mergeCell ref="AE48:AO48"/>
    <mergeCell ref="AX48:BA48"/>
    <mergeCell ref="BB48:BE48"/>
    <mergeCell ref="T45:U45"/>
    <mergeCell ref="AE45:AO45"/>
    <mergeCell ref="AX45:BA45"/>
    <mergeCell ref="BB45:BE45"/>
    <mergeCell ref="T46:U46"/>
    <mergeCell ref="AE46:AO46"/>
    <mergeCell ref="AX46:BA46"/>
    <mergeCell ref="BB46:BE46"/>
    <mergeCell ref="U43:V43"/>
    <mergeCell ref="AE43:AO43"/>
    <mergeCell ref="AX43:BA43"/>
    <mergeCell ref="B40:AD40"/>
    <mergeCell ref="B39:AD39"/>
  </mergeCells>
  <conditionalFormatting sqref="BB21">
    <cfRule type="cellIs" dxfId="653" priority="52" stopIfTrue="1" operator="equal">
      <formula>0</formula>
    </cfRule>
  </conditionalFormatting>
  <conditionalFormatting sqref="BB22">
    <cfRule type="cellIs" dxfId="652" priority="51" stopIfTrue="1" operator="equal">
      <formula>0</formula>
    </cfRule>
  </conditionalFormatting>
  <conditionalFormatting sqref="AX23">
    <cfRule type="cellIs" dxfId="651" priority="49" stopIfTrue="1" operator="equal">
      <formula>0</formula>
    </cfRule>
  </conditionalFormatting>
  <conditionalFormatting sqref="AX32">
    <cfRule type="cellIs" dxfId="650" priority="46" stopIfTrue="1" operator="equal">
      <formula>0</formula>
    </cfRule>
  </conditionalFormatting>
  <conditionalFormatting sqref="BB33">
    <cfRule type="cellIs" dxfId="649" priority="44" stopIfTrue="1" operator="equal">
      <formula>0</formula>
    </cfRule>
  </conditionalFormatting>
  <conditionalFormatting sqref="AX33">
    <cfRule type="cellIs" dxfId="648" priority="45" stopIfTrue="1" operator="equal">
      <formula>0</formula>
    </cfRule>
  </conditionalFormatting>
  <conditionalFormatting sqref="BB31">
    <cfRule type="cellIs" dxfId="647" priority="42" stopIfTrue="1" operator="equal">
      <formula>0</formula>
    </cfRule>
  </conditionalFormatting>
  <conditionalFormatting sqref="AX26">
    <cfRule type="cellIs" dxfId="646" priority="40" stopIfTrue="1" operator="equal">
      <formula>0</formula>
    </cfRule>
  </conditionalFormatting>
  <conditionalFormatting sqref="BB25">
    <cfRule type="cellIs" dxfId="645" priority="41" stopIfTrue="1" operator="equal">
      <formula>0</formula>
    </cfRule>
  </conditionalFormatting>
  <conditionalFormatting sqref="AL23">
    <cfRule type="cellIs" dxfId="644" priority="37" stopIfTrue="1" operator="equal">
      <formula>0</formula>
    </cfRule>
  </conditionalFormatting>
  <conditionalFormatting sqref="AL21">
    <cfRule type="cellIs" dxfId="643" priority="38" stopIfTrue="1" operator="equal">
      <formula>0</formula>
    </cfRule>
  </conditionalFormatting>
  <conditionalFormatting sqref="AL22">
    <cfRule type="cellIs" dxfId="642" priority="36" stopIfTrue="1" operator="equal">
      <formula>0</formula>
    </cfRule>
  </conditionalFormatting>
  <conditionalFormatting sqref="AL31">
    <cfRule type="cellIs" dxfId="641" priority="32" stopIfTrue="1" operator="equal">
      <formula>0</formula>
    </cfRule>
  </conditionalFormatting>
  <conditionalFormatting sqref="AL33">
    <cfRule type="cellIs" dxfId="640" priority="30" stopIfTrue="1" operator="equal">
      <formula>0</formula>
    </cfRule>
  </conditionalFormatting>
  <conditionalFormatting sqref="AL32">
    <cfRule type="cellIs" dxfId="639" priority="31" stopIfTrue="1" operator="equal">
      <formula>0</formula>
    </cfRule>
  </conditionalFormatting>
  <conditionalFormatting sqref="AL25">
    <cfRule type="cellIs" dxfId="638" priority="28" stopIfTrue="1" operator="equal">
      <formula>0</formula>
    </cfRule>
  </conditionalFormatting>
  <conditionalFormatting sqref="AL28">
    <cfRule type="cellIs" dxfId="637" priority="26" stopIfTrue="1" operator="equal">
      <formula>0</formula>
    </cfRule>
  </conditionalFormatting>
  <conditionalFormatting sqref="AL26">
    <cfRule type="cellIs" dxfId="636" priority="27" stopIfTrue="1" operator="equal">
      <formula>0</formula>
    </cfRule>
  </conditionalFormatting>
  <conditionalFormatting sqref="AH27">
    <cfRule type="cellIs" dxfId="635" priority="23" stopIfTrue="1" operator="equal">
      <formula>0</formula>
    </cfRule>
  </conditionalFormatting>
  <conditionalFormatting sqref="AL27">
    <cfRule type="cellIs" dxfId="634" priority="25" stopIfTrue="1" operator="equal">
      <formula>0</formula>
    </cfRule>
  </conditionalFormatting>
  <conditionalFormatting sqref="AH28">
    <cfRule type="cellIs" dxfId="633" priority="24" stopIfTrue="1" operator="equal">
      <formula>0</formula>
    </cfRule>
  </conditionalFormatting>
  <conditionalFormatting sqref="AJ33">
    <cfRule type="cellIs" dxfId="632" priority="17" stopIfTrue="1" operator="equal">
      <formula>0</formula>
    </cfRule>
  </conditionalFormatting>
  <conditionalFormatting sqref="AH33">
    <cfRule type="cellIs" dxfId="631" priority="16" stopIfTrue="1" operator="equal">
      <formula>0</formula>
    </cfRule>
  </conditionalFormatting>
  <conditionalFormatting sqref="AG33">
    <cfRule type="cellIs" dxfId="630" priority="15" stopIfTrue="1" operator="equal">
      <formula>0</formula>
    </cfRule>
  </conditionalFormatting>
  <conditionalFormatting sqref="BB24">
    <cfRule type="cellIs" dxfId="629" priority="11" stopIfTrue="1" operator="equal">
      <formula>0</formula>
    </cfRule>
  </conditionalFormatting>
  <conditionalFormatting sqref="AN24">
    <cfRule type="cellIs" dxfId="628" priority="10" stopIfTrue="1" operator="equal">
      <formula>0</formula>
    </cfRule>
  </conditionalFormatting>
  <conditionalFormatting sqref="AL35">
    <cfRule type="cellIs" dxfId="627" priority="7" stopIfTrue="1" operator="equal">
      <formula>0</formula>
    </cfRule>
  </conditionalFormatting>
  <conditionalFormatting sqref="AX36">
    <cfRule type="cellIs" dxfId="626" priority="5" stopIfTrue="1" operator="equal">
      <formula>0</formula>
    </cfRule>
  </conditionalFormatting>
  <conditionalFormatting sqref="AL34">
    <cfRule type="cellIs" dxfId="625" priority="6" stopIfTrue="1" operator="equal">
      <formula>0</formula>
    </cfRule>
  </conditionalFormatting>
  <conditionalFormatting sqref="AL36">
    <cfRule type="cellIs" dxfId="624" priority="4" stopIfTrue="1" operator="equal">
      <formula>0</formula>
    </cfRule>
  </conditionalFormatting>
  <conditionalFormatting sqref="AL37">
    <cfRule type="cellIs" dxfId="623" priority="2" stopIfTrue="1" operator="equal">
      <formula>0</formula>
    </cfRule>
  </conditionalFormatting>
  <conditionalFormatting sqref="AX37">
    <cfRule type="cellIs" dxfId="622" priority="3" stopIfTrue="1" operator="equal">
      <formula>0</formula>
    </cfRule>
  </conditionalFormatting>
  <pageMargins left="0.78740157480314965" right="0.19685039370078741" top="0.39370078740157483" bottom="0" header="0" footer="0"/>
  <pageSetup paperSize="9" scale="24" fitToHeight="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6"/>
  <sheetViews>
    <sheetView view="pageBreakPreview" topLeftCell="A55" zoomScale="25" zoomScaleNormal="25" zoomScaleSheetLayoutView="25" zoomScalePageLayoutView="25" workbookViewId="0">
      <selection activeCell="A52" sqref="A52:XFD52"/>
    </sheetView>
  </sheetViews>
  <sheetFormatPr defaultColWidth="10.109375" defaultRowHeight="13.2" x14ac:dyDescent="0.25"/>
  <cols>
    <col min="1" max="1" width="1.44140625" style="495" customWidth="1"/>
    <col min="2" max="2" width="10.109375" style="495" customWidth="1"/>
    <col min="3" max="19" width="6.33203125" style="495" hidden="1" customWidth="1"/>
    <col min="20" max="20" width="42.109375" style="495" customWidth="1"/>
    <col min="21" max="21" width="42.109375" style="880" customWidth="1"/>
    <col min="22" max="22" width="42.77734375" style="881" customWidth="1"/>
    <col min="23" max="23" width="12.6640625" style="1034" customWidth="1"/>
    <col min="24" max="24" width="25.6640625" style="895" customWidth="1"/>
    <col min="25" max="27" width="12.6640625" style="895" customWidth="1"/>
    <col min="28" max="28" width="16.6640625" style="895" customWidth="1"/>
    <col min="29" max="29" width="12.109375" style="895" customWidth="1"/>
    <col min="30" max="30" width="12.6640625" style="897" hidden="1" customWidth="1"/>
    <col min="31" max="31" width="15.33203125" style="897" customWidth="1"/>
    <col min="32" max="32" width="16.77734375" style="897" customWidth="1"/>
    <col min="33" max="34" width="14.33203125" style="897" customWidth="1"/>
    <col min="35" max="40" width="13" style="897" customWidth="1"/>
    <col min="41" max="41" width="12.6640625" style="897" customWidth="1"/>
    <col min="42" max="42" width="10.6640625" style="495" customWidth="1"/>
    <col min="43" max="43" width="11.77734375" style="495" customWidth="1"/>
    <col min="44" max="49" width="10.6640625" style="495" customWidth="1"/>
    <col min="50" max="50" width="13.44140625" style="495" customWidth="1"/>
    <col min="51" max="51" width="13.109375" style="495" customWidth="1"/>
    <col min="52" max="52" width="13.77734375" style="495" customWidth="1"/>
    <col min="53" max="53" width="11.44140625" style="495" customWidth="1"/>
    <col min="54" max="54" width="10.6640625" style="495" customWidth="1"/>
    <col min="55" max="55" width="12.6640625" style="495" customWidth="1"/>
    <col min="56" max="56" width="13.109375" style="495" customWidth="1"/>
    <col min="57" max="57" width="12.33203125" style="495" customWidth="1"/>
    <col min="58" max="58" width="5.77734375" style="495" customWidth="1"/>
    <col min="59" max="59" width="1.109375" style="495" customWidth="1"/>
    <col min="60" max="16384" width="10.109375" style="495"/>
  </cols>
  <sheetData>
    <row r="1" spans="2:62" ht="105" customHeight="1" x14ac:dyDescent="0.25">
      <c r="B1" s="1446" t="s">
        <v>49</v>
      </c>
      <c r="C1" s="1446"/>
      <c r="D1" s="1446"/>
      <c r="E1" s="1446"/>
      <c r="F1" s="1446"/>
      <c r="G1" s="1446"/>
      <c r="H1" s="1446"/>
      <c r="I1" s="1446"/>
      <c r="J1" s="1446"/>
      <c r="K1" s="1446"/>
      <c r="L1" s="1446"/>
      <c r="M1" s="1446"/>
      <c r="N1" s="1446"/>
      <c r="O1" s="1446"/>
      <c r="P1" s="1446"/>
      <c r="Q1" s="1446"/>
      <c r="R1" s="1446"/>
      <c r="S1" s="1446"/>
      <c r="T1" s="1446"/>
      <c r="U1" s="1446"/>
      <c r="V1" s="1446"/>
      <c r="W1" s="1446"/>
      <c r="X1" s="1446"/>
      <c r="Y1" s="1446"/>
      <c r="Z1" s="1446"/>
      <c r="AA1" s="1446"/>
      <c r="AB1" s="1446"/>
      <c r="AC1" s="1446"/>
      <c r="AD1" s="1446"/>
      <c r="AE1" s="1446"/>
      <c r="AF1" s="1446"/>
      <c r="AG1" s="1446"/>
      <c r="AH1" s="1446"/>
      <c r="AI1" s="1446"/>
      <c r="AJ1" s="1446"/>
      <c r="AK1" s="1446"/>
      <c r="AL1" s="1446"/>
      <c r="AM1" s="1446"/>
      <c r="AN1" s="1446"/>
      <c r="AO1" s="1446"/>
      <c r="AP1" s="1446"/>
      <c r="AQ1" s="1446"/>
      <c r="AR1" s="1446"/>
      <c r="AS1" s="1446"/>
      <c r="AT1" s="1446"/>
      <c r="AU1" s="1446"/>
      <c r="AV1" s="1446"/>
      <c r="AW1" s="1446"/>
      <c r="AX1" s="1446"/>
      <c r="AY1" s="1446"/>
      <c r="AZ1" s="1446"/>
      <c r="BA1" s="1446"/>
    </row>
    <row r="2" spans="2:62" ht="12.75" customHeight="1" x14ac:dyDescent="0.5"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  <c r="N2" s="1462"/>
      <c r="O2" s="1462"/>
      <c r="P2" s="1462"/>
      <c r="Q2" s="1462"/>
      <c r="R2" s="1462"/>
      <c r="S2" s="1462"/>
      <c r="T2" s="1462"/>
      <c r="U2" s="1462"/>
      <c r="V2" s="1462"/>
      <c r="W2" s="1462"/>
      <c r="X2" s="1462"/>
      <c r="Y2" s="1462"/>
      <c r="Z2" s="1462"/>
      <c r="AA2" s="1462"/>
      <c r="AB2" s="1462"/>
      <c r="AC2" s="1462"/>
      <c r="AD2" s="1462"/>
      <c r="AE2" s="1462"/>
      <c r="AF2" s="1462"/>
      <c r="AG2" s="1462"/>
      <c r="AH2" s="1462"/>
      <c r="AI2" s="1462"/>
      <c r="AJ2" s="1462"/>
      <c r="AK2" s="1462"/>
      <c r="AL2" s="1462"/>
      <c r="AM2" s="1462"/>
      <c r="AN2" s="1462"/>
      <c r="AO2" s="1462"/>
      <c r="AP2" s="1462"/>
      <c r="AQ2" s="1462"/>
      <c r="AR2" s="1462"/>
      <c r="AS2" s="1462"/>
      <c r="AT2" s="1462"/>
      <c r="AU2" s="1462"/>
      <c r="AV2" s="1462"/>
      <c r="AW2" s="1462"/>
      <c r="AX2" s="1462"/>
      <c r="AY2" s="1462"/>
      <c r="AZ2" s="1462"/>
      <c r="BA2" s="1462"/>
    </row>
    <row r="3" spans="2:62" ht="90" x14ac:dyDescent="0.25">
      <c r="B3" s="1460" t="s">
        <v>0</v>
      </c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1460"/>
      <c r="T3" s="1460"/>
      <c r="U3" s="1460"/>
      <c r="V3" s="1460"/>
      <c r="W3" s="1460"/>
      <c r="X3" s="1460"/>
      <c r="Y3" s="1460"/>
      <c r="Z3" s="1460"/>
      <c r="AA3" s="1460"/>
      <c r="AB3" s="1460"/>
      <c r="AC3" s="1460"/>
      <c r="AD3" s="1460"/>
      <c r="AE3" s="1460"/>
      <c r="AF3" s="1460"/>
      <c r="AG3" s="1460"/>
      <c r="AH3" s="1460"/>
      <c r="AI3" s="1460"/>
      <c r="AJ3" s="1460"/>
      <c r="AK3" s="1460"/>
      <c r="AL3" s="1460"/>
      <c r="AM3" s="1460"/>
      <c r="AN3" s="1460"/>
      <c r="AO3" s="1460"/>
      <c r="AP3" s="1460"/>
      <c r="AQ3" s="1460"/>
      <c r="AR3" s="1460"/>
      <c r="AS3" s="1460"/>
      <c r="AT3" s="1460"/>
      <c r="AU3" s="1460"/>
      <c r="AV3" s="1460"/>
      <c r="AW3" s="1460"/>
      <c r="AX3" s="1460"/>
      <c r="AY3" s="1460"/>
      <c r="AZ3" s="1460"/>
      <c r="BA3" s="1460"/>
    </row>
    <row r="4" spans="2:62" ht="48.75" customHeight="1" x14ac:dyDescent="0.85"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1461" t="s">
        <v>39</v>
      </c>
      <c r="U4" s="1461"/>
      <c r="V4" s="873"/>
      <c r="W4" s="873"/>
      <c r="X4" s="1444" t="s">
        <v>158</v>
      </c>
      <c r="Y4" s="1444"/>
      <c r="Z4" s="1444"/>
      <c r="AA4" s="1444"/>
      <c r="AB4" s="1444"/>
      <c r="AC4" s="1444"/>
      <c r="AD4" s="1444"/>
      <c r="AE4" s="1444"/>
      <c r="AF4" s="1444"/>
      <c r="AG4" s="1444"/>
      <c r="AH4" s="1444"/>
      <c r="AI4" s="1444"/>
      <c r="AJ4" s="1444"/>
      <c r="AK4" s="1444"/>
      <c r="AL4" s="1444"/>
      <c r="AM4" s="1444"/>
      <c r="AN4" s="1444"/>
      <c r="AO4" s="1444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3"/>
    </row>
    <row r="5" spans="2:62" ht="91.2" customHeight="1" x14ac:dyDescent="0.6">
      <c r="T5" s="1406" t="s">
        <v>267</v>
      </c>
      <c r="U5" s="1407"/>
      <c r="V5" s="1113"/>
      <c r="W5" s="874"/>
      <c r="X5" s="1444" t="s">
        <v>90</v>
      </c>
      <c r="Y5" s="1445"/>
      <c r="Z5" s="1445"/>
      <c r="AA5" s="1445"/>
      <c r="AB5" s="1445"/>
      <c r="AC5" s="1445"/>
      <c r="AD5" s="1445"/>
      <c r="AE5" s="1445"/>
      <c r="AF5" s="1445"/>
      <c r="AG5" s="1445"/>
      <c r="AH5" s="1445"/>
      <c r="AI5" s="1445"/>
      <c r="AJ5" s="1445"/>
      <c r="AK5" s="1445"/>
      <c r="AL5" s="1445"/>
      <c r="AM5" s="1445"/>
      <c r="AN5" s="1445"/>
      <c r="AO5" s="1445"/>
      <c r="AP5" s="875"/>
      <c r="AQ5" s="875"/>
      <c r="AR5" s="876"/>
      <c r="AS5" s="877"/>
      <c r="AT5" s="877"/>
      <c r="AU5" s="878" t="s">
        <v>1</v>
      </c>
      <c r="AV5" s="879"/>
      <c r="AW5" s="64"/>
      <c r="AX5" s="64"/>
      <c r="AY5" s="64"/>
      <c r="AZ5" s="1446" t="s">
        <v>70</v>
      </c>
      <c r="BA5" s="1446"/>
      <c r="BB5" s="1446"/>
      <c r="BC5" s="1446"/>
      <c r="BD5" s="1448"/>
    </row>
    <row r="6" spans="2:62" ht="67.5" customHeight="1" x14ac:dyDescent="0.55000000000000004">
      <c r="W6" s="1452" t="s">
        <v>43</v>
      </c>
      <c r="X6" s="1452"/>
      <c r="Y6" s="1452"/>
      <c r="Z6" s="1452"/>
      <c r="AA6" s="1452"/>
      <c r="AB6" s="1452"/>
      <c r="AC6" s="882" t="s">
        <v>2</v>
      </c>
      <c r="AD6" s="1455" t="s">
        <v>83</v>
      </c>
      <c r="AE6" s="1455"/>
      <c r="AF6" s="1455"/>
      <c r="AG6" s="1455"/>
      <c r="AH6" s="1455"/>
      <c r="AI6" s="1455"/>
      <c r="AJ6" s="1455"/>
      <c r="AK6" s="1455"/>
      <c r="AL6" s="1455"/>
      <c r="AM6" s="1455"/>
      <c r="AN6" s="1455"/>
      <c r="AO6" s="1455"/>
      <c r="AP6" s="1455"/>
      <c r="AQ6" s="1455"/>
      <c r="AR6" s="1455"/>
      <c r="AS6" s="1455"/>
      <c r="AT6" s="883"/>
      <c r="AU6" s="63" t="s">
        <v>3</v>
      </c>
      <c r="AV6" s="64"/>
      <c r="AW6" s="64"/>
      <c r="AX6" s="64"/>
      <c r="AY6" s="64"/>
      <c r="AZ6" s="1464" t="s">
        <v>4</v>
      </c>
      <c r="BA6" s="1464"/>
      <c r="BB6" s="1464"/>
      <c r="BC6" s="1464"/>
      <c r="BD6" s="884"/>
    </row>
    <row r="7" spans="2:62" ht="120" customHeight="1" x14ac:dyDescent="0.6"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496"/>
      <c r="T7" s="885" t="s">
        <v>239</v>
      </c>
      <c r="U7" s="496"/>
      <c r="V7" s="496"/>
      <c r="W7" s="1453" t="s">
        <v>81</v>
      </c>
      <c r="X7" s="1454"/>
      <c r="Y7" s="1454"/>
      <c r="Z7" s="1454"/>
      <c r="AA7" s="1454"/>
      <c r="AB7" s="1454"/>
      <c r="AC7" s="882" t="s">
        <v>2</v>
      </c>
      <c r="AD7" s="97"/>
      <c r="AE7" s="1449" t="s">
        <v>161</v>
      </c>
      <c r="AF7" s="1450"/>
      <c r="AG7" s="1450"/>
      <c r="AH7" s="1450"/>
      <c r="AI7" s="1450"/>
      <c r="AJ7" s="1450"/>
      <c r="AK7" s="1450"/>
      <c r="AL7" s="1450"/>
      <c r="AM7" s="1450"/>
      <c r="AN7" s="1450"/>
      <c r="AO7" s="1450"/>
      <c r="AP7" s="1450"/>
      <c r="AQ7" s="1450"/>
      <c r="AR7" s="1450"/>
      <c r="AS7" s="1450"/>
      <c r="AT7" s="883"/>
      <c r="AU7" s="63" t="s">
        <v>5</v>
      </c>
      <c r="AV7" s="64"/>
      <c r="AW7" s="64"/>
      <c r="AX7" s="64"/>
      <c r="AY7" s="64"/>
      <c r="AZ7" s="1446" t="s">
        <v>71</v>
      </c>
      <c r="BA7" s="1446"/>
      <c r="BB7" s="1446"/>
      <c r="BC7" s="1446"/>
      <c r="BD7" s="1446"/>
    </row>
    <row r="8" spans="2:62" ht="48" customHeight="1" x14ac:dyDescent="0.6">
      <c r="T8" s="1459" t="s">
        <v>173</v>
      </c>
      <c r="U8" s="1459"/>
      <c r="V8" s="1459"/>
      <c r="W8" s="1447" t="s">
        <v>42</v>
      </c>
      <c r="X8" s="1447"/>
      <c r="Y8" s="1447"/>
      <c r="Z8" s="1447"/>
      <c r="AA8" s="1447"/>
      <c r="AB8" s="1447"/>
      <c r="AC8" s="1447"/>
      <c r="AD8" s="1465" t="s">
        <v>50</v>
      </c>
      <c r="AE8" s="1465"/>
      <c r="AF8" s="1465"/>
      <c r="AG8" s="1465"/>
      <c r="AH8" s="1465"/>
      <c r="AI8" s="1465"/>
      <c r="AJ8" s="1465"/>
      <c r="AK8" s="1465"/>
      <c r="AL8" s="1465"/>
      <c r="AM8" s="1465"/>
      <c r="AN8" s="1465"/>
      <c r="AO8" s="1465"/>
      <c r="AP8" s="1465"/>
      <c r="AQ8" s="1465"/>
      <c r="AR8" s="1465"/>
      <c r="AS8" s="1465"/>
      <c r="AT8" s="883"/>
      <c r="AU8" s="63" t="s">
        <v>6</v>
      </c>
      <c r="AV8" s="886"/>
      <c r="AW8" s="886"/>
      <c r="AX8" s="886"/>
      <c r="AY8" s="886"/>
      <c r="AZ8" s="1324" t="s">
        <v>125</v>
      </c>
      <c r="BA8" s="1451"/>
      <c r="BB8" s="1451"/>
      <c r="BC8" s="1451"/>
      <c r="BD8" s="1451"/>
      <c r="BE8" s="887"/>
    </row>
    <row r="9" spans="2:62" ht="48" customHeight="1" x14ac:dyDescent="0.65">
      <c r="U9" s="888"/>
      <c r="V9" s="888"/>
      <c r="W9" s="1463" t="s">
        <v>7</v>
      </c>
      <c r="X9" s="1463"/>
      <c r="Y9" s="1463"/>
      <c r="Z9" s="1463"/>
      <c r="AA9" s="889"/>
      <c r="AB9" s="889"/>
      <c r="AC9" s="882" t="s">
        <v>2</v>
      </c>
      <c r="AD9" s="890"/>
      <c r="AE9" s="785" t="s">
        <v>72</v>
      </c>
      <c r="AF9" s="890"/>
      <c r="AG9" s="890"/>
      <c r="AH9" s="890"/>
      <c r="AI9" s="890"/>
      <c r="AJ9" s="890"/>
      <c r="AK9" s="890"/>
      <c r="AL9" s="890"/>
      <c r="AM9" s="890"/>
      <c r="AN9" s="890"/>
      <c r="AO9" s="890"/>
      <c r="AP9" s="890"/>
      <c r="AQ9" s="891"/>
      <c r="AR9" s="892"/>
      <c r="AS9" s="891"/>
      <c r="AT9" s="893"/>
      <c r="AU9" s="886"/>
      <c r="AV9" s="886"/>
      <c r="AW9" s="886"/>
      <c r="AX9" s="886"/>
      <c r="AY9" s="886"/>
      <c r="AZ9" s="1451"/>
      <c r="BA9" s="1451"/>
      <c r="BB9" s="1451"/>
      <c r="BC9" s="1451"/>
      <c r="BD9" s="1451"/>
      <c r="BE9" s="887"/>
    </row>
    <row r="10" spans="2:62" ht="18" customHeight="1" thickBot="1" x14ac:dyDescent="0.35">
      <c r="U10" s="888"/>
      <c r="V10" s="888"/>
      <c r="W10" s="894"/>
      <c r="AA10" s="896"/>
      <c r="AB10" s="897"/>
      <c r="AC10" s="897"/>
      <c r="AK10" s="495"/>
      <c r="AL10" s="495"/>
      <c r="AM10" s="495"/>
      <c r="AN10" s="495"/>
      <c r="AO10" s="495"/>
    </row>
    <row r="11" spans="2:62" s="899" customFormat="1" ht="86.25" customHeight="1" thickTop="1" thickBot="1" x14ac:dyDescent="0.3">
      <c r="B11" s="1363" t="s">
        <v>69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64" t="s">
        <v>8</v>
      </c>
      <c r="U11" s="1365"/>
      <c r="V11" s="1366"/>
      <c r="W11" s="1370" t="s">
        <v>9</v>
      </c>
      <c r="X11" s="1371"/>
      <c r="Y11" s="1371"/>
      <c r="Z11" s="1371"/>
      <c r="AA11" s="1371"/>
      <c r="AB11" s="1371"/>
      <c r="AC11" s="1371"/>
      <c r="AD11" s="1372"/>
      <c r="AE11" s="1376" t="s">
        <v>10</v>
      </c>
      <c r="AF11" s="1377"/>
      <c r="AG11" s="1382" t="s">
        <v>11</v>
      </c>
      <c r="AH11" s="1383"/>
      <c r="AI11" s="1383"/>
      <c r="AJ11" s="1383"/>
      <c r="AK11" s="1383"/>
      <c r="AL11" s="1383"/>
      <c r="AM11" s="1383"/>
      <c r="AN11" s="1383"/>
      <c r="AO11" s="1299" t="s">
        <v>12</v>
      </c>
      <c r="AP11" s="1301" t="s">
        <v>13</v>
      </c>
      <c r="AQ11" s="1301"/>
      <c r="AR11" s="1301"/>
      <c r="AS11" s="1301"/>
      <c r="AT11" s="1301"/>
      <c r="AU11" s="1301"/>
      <c r="AV11" s="1301"/>
      <c r="AW11" s="1301"/>
      <c r="AX11" s="1395" t="s">
        <v>51</v>
      </c>
      <c r="AY11" s="1396"/>
      <c r="AZ11" s="1396"/>
      <c r="BA11" s="1396"/>
      <c r="BB11" s="1396"/>
      <c r="BC11" s="1396"/>
      <c r="BD11" s="1396"/>
      <c r="BE11" s="1397"/>
      <c r="BF11" s="898"/>
    </row>
    <row r="12" spans="2:62" s="899" customFormat="1" ht="49.95" customHeight="1" thickBot="1" x14ac:dyDescent="0.3">
      <c r="B12" s="1363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7"/>
      <c r="U12" s="1368"/>
      <c r="V12" s="1369"/>
      <c r="W12" s="1373"/>
      <c r="X12" s="1374"/>
      <c r="Y12" s="1374"/>
      <c r="Z12" s="1374"/>
      <c r="AA12" s="1374"/>
      <c r="AB12" s="1374"/>
      <c r="AC12" s="1374"/>
      <c r="AD12" s="1375"/>
      <c r="AE12" s="1378"/>
      <c r="AF12" s="1379"/>
      <c r="AG12" s="1384"/>
      <c r="AH12" s="1385"/>
      <c r="AI12" s="1385"/>
      <c r="AJ12" s="1385"/>
      <c r="AK12" s="1385"/>
      <c r="AL12" s="1385"/>
      <c r="AM12" s="1385"/>
      <c r="AN12" s="1385"/>
      <c r="AO12" s="1300"/>
      <c r="AP12" s="1302"/>
      <c r="AQ12" s="1302"/>
      <c r="AR12" s="1302"/>
      <c r="AS12" s="1302"/>
      <c r="AT12" s="1302"/>
      <c r="AU12" s="1302"/>
      <c r="AV12" s="1302"/>
      <c r="AW12" s="1302"/>
      <c r="AX12" s="1398" t="s">
        <v>98</v>
      </c>
      <c r="AY12" s="1399"/>
      <c r="AZ12" s="1399"/>
      <c r="BA12" s="1399"/>
      <c r="BB12" s="1399"/>
      <c r="BC12" s="1399"/>
      <c r="BD12" s="1399"/>
      <c r="BE12" s="1400"/>
      <c r="BF12" s="900"/>
    </row>
    <row r="13" spans="2:62" s="899" customFormat="1" ht="93" customHeight="1" thickBot="1" x14ac:dyDescent="0.3">
      <c r="B13" s="1363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7"/>
      <c r="U13" s="1368"/>
      <c r="V13" s="1369"/>
      <c r="W13" s="1373"/>
      <c r="X13" s="1374"/>
      <c r="Y13" s="1374"/>
      <c r="Z13" s="1374"/>
      <c r="AA13" s="1374"/>
      <c r="AB13" s="1374"/>
      <c r="AC13" s="1374"/>
      <c r="AD13" s="1375"/>
      <c r="AE13" s="1380"/>
      <c r="AF13" s="1381"/>
      <c r="AG13" s="1386"/>
      <c r="AH13" s="1387"/>
      <c r="AI13" s="1387"/>
      <c r="AJ13" s="1387"/>
      <c r="AK13" s="1387"/>
      <c r="AL13" s="1387"/>
      <c r="AM13" s="1387"/>
      <c r="AN13" s="1387"/>
      <c r="AO13" s="1300"/>
      <c r="AP13" s="1303"/>
      <c r="AQ13" s="1303"/>
      <c r="AR13" s="1303"/>
      <c r="AS13" s="1303"/>
      <c r="AT13" s="1303"/>
      <c r="AU13" s="1303"/>
      <c r="AV13" s="1303"/>
      <c r="AW13" s="1303"/>
      <c r="AX13" s="1466" t="s">
        <v>293</v>
      </c>
      <c r="AY13" s="1467"/>
      <c r="AZ13" s="1467"/>
      <c r="BA13" s="1467"/>
      <c r="BB13" s="1467"/>
      <c r="BC13" s="1467"/>
      <c r="BD13" s="1467"/>
      <c r="BE13" s="1468"/>
      <c r="BF13" s="901"/>
    </row>
    <row r="14" spans="2:62" s="899" customFormat="1" ht="40.049999999999997" customHeight="1" thickBot="1" x14ac:dyDescent="0.3">
      <c r="B14" s="1363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7"/>
      <c r="U14" s="1368"/>
      <c r="V14" s="1369"/>
      <c r="W14" s="1373"/>
      <c r="X14" s="1374"/>
      <c r="Y14" s="1374"/>
      <c r="Z14" s="1374"/>
      <c r="AA14" s="1374"/>
      <c r="AB14" s="1374"/>
      <c r="AC14" s="1374"/>
      <c r="AD14" s="1375"/>
      <c r="AE14" s="1304" t="s">
        <v>14</v>
      </c>
      <c r="AF14" s="1312" t="s">
        <v>15</v>
      </c>
      <c r="AG14" s="1304" t="s">
        <v>16</v>
      </c>
      <c r="AH14" s="1307" t="s">
        <v>17</v>
      </c>
      <c r="AI14" s="1308"/>
      <c r="AJ14" s="1308"/>
      <c r="AK14" s="1308"/>
      <c r="AL14" s="1308"/>
      <c r="AM14" s="1308"/>
      <c r="AN14" s="1309"/>
      <c r="AO14" s="1300"/>
      <c r="AP14" s="1310" t="s">
        <v>18</v>
      </c>
      <c r="AQ14" s="1297" t="s">
        <v>19</v>
      </c>
      <c r="AR14" s="1297" t="s">
        <v>20</v>
      </c>
      <c r="AS14" s="1354" t="s">
        <v>21</v>
      </c>
      <c r="AT14" s="1354" t="s">
        <v>22</v>
      </c>
      <c r="AU14" s="1297" t="s">
        <v>23</v>
      </c>
      <c r="AV14" s="1297" t="s">
        <v>24</v>
      </c>
      <c r="AW14" s="1331" t="s">
        <v>25</v>
      </c>
      <c r="AX14" s="1333" t="s">
        <v>73</v>
      </c>
      <c r="AY14" s="1334"/>
      <c r="AZ14" s="1334"/>
      <c r="BA14" s="1335"/>
      <c r="BB14" s="1333" t="s">
        <v>74</v>
      </c>
      <c r="BC14" s="1334"/>
      <c r="BD14" s="1334"/>
      <c r="BE14" s="1335"/>
    </row>
    <row r="15" spans="2:62" s="902" customFormat="1" ht="40.049999999999997" customHeight="1" thickBot="1" x14ac:dyDescent="0.3">
      <c r="B15" s="1363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7"/>
      <c r="U15" s="1368"/>
      <c r="V15" s="1369"/>
      <c r="W15" s="1373"/>
      <c r="X15" s="1374"/>
      <c r="Y15" s="1374"/>
      <c r="Z15" s="1374"/>
      <c r="AA15" s="1374"/>
      <c r="AB15" s="1374"/>
      <c r="AC15" s="1374"/>
      <c r="AD15" s="1375"/>
      <c r="AE15" s="1306"/>
      <c r="AF15" s="1313"/>
      <c r="AG15" s="1305"/>
      <c r="AH15" s="1336" t="s">
        <v>53</v>
      </c>
      <c r="AI15" s="1337"/>
      <c r="AJ15" s="1340" t="s">
        <v>56</v>
      </c>
      <c r="AK15" s="1341"/>
      <c r="AL15" s="1344" t="s">
        <v>68</v>
      </c>
      <c r="AM15" s="1345"/>
      <c r="AN15" s="1348" t="s">
        <v>48</v>
      </c>
      <c r="AO15" s="1300"/>
      <c r="AP15" s="1311"/>
      <c r="AQ15" s="1298"/>
      <c r="AR15" s="1298"/>
      <c r="AS15" s="1355"/>
      <c r="AT15" s="1355"/>
      <c r="AU15" s="1298"/>
      <c r="AV15" s="1298"/>
      <c r="AW15" s="1332"/>
      <c r="AX15" s="1351" t="s">
        <v>41</v>
      </c>
      <c r="AY15" s="1352"/>
      <c r="AZ15" s="1352"/>
      <c r="BA15" s="1353"/>
      <c r="BB15" s="1351" t="s">
        <v>41</v>
      </c>
      <c r="BC15" s="1352"/>
      <c r="BD15" s="1352"/>
      <c r="BE15" s="1353"/>
      <c r="BJ15" s="1432"/>
    </row>
    <row r="16" spans="2:62" s="902" customFormat="1" ht="30" customHeight="1" thickBot="1" x14ac:dyDescent="0.3">
      <c r="B16" s="1363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7"/>
      <c r="U16" s="1368"/>
      <c r="V16" s="1369"/>
      <c r="W16" s="1373"/>
      <c r="X16" s="1374"/>
      <c r="Y16" s="1374"/>
      <c r="Z16" s="1374"/>
      <c r="AA16" s="1374"/>
      <c r="AB16" s="1374"/>
      <c r="AC16" s="1374"/>
      <c r="AD16" s="1375"/>
      <c r="AE16" s="1306"/>
      <c r="AF16" s="1313"/>
      <c r="AG16" s="1305"/>
      <c r="AH16" s="1338"/>
      <c r="AI16" s="1339"/>
      <c r="AJ16" s="1342"/>
      <c r="AK16" s="1343"/>
      <c r="AL16" s="1346"/>
      <c r="AM16" s="1347"/>
      <c r="AN16" s="1349"/>
      <c r="AO16" s="1300"/>
      <c r="AP16" s="1311"/>
      <c r="AQ16" s="1298"/>
      <c r="AR16" s="1298"/>
      <c r="AS16" s="1355"/>
      <c r="AT16" s="1355"/>
      <c r="AU16" s="1298"/>
      <c r="AV16" s="1298"/>
      <c r="AW16" s="1332"/>
      <c r="AX16" s="1318" t="s">
        <v>16</v>
      </c>
      <c r="AY16" s="1320" t="s">
        <v>27</v>
      </c>
      <c r="AZ16" s="1320"/>
      <c r="BA16" s="1321"/>
      <c r="BB16" s="1318" t="s">
        <v>16</v>
      </c>
      <c r="BC16" s="1322" t="s">
        <v>27</v>
      </c>
      <c r="BD16" s="1322"/>
      <c r="BE16" s="1323"/>
      <c r="BJ16" s="1432"/>
    </row>
    <row r="17" spans="1:62" s="902" customFormat="1" ht="155.25" customHeight="1" thickBot="1" x14ac:dyDescent="0.3">
      <c r="B17" s="1363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367"/>
      <c r="U17" s="1368"/>
      <c r="V17" s="1369"/>
      <c r="W17" s="1373"/>
      <c r="X17" s="1374"/>
      <c r="Y17" s="1374"/>
      <c r="Z17" s="1374"/>
      <c r="AA17" s="1374"/>
      <c r="AB17" s="1374"/>
      <c r="AC17" s="1374"/>
      <c r="AD17" s="1375"/>
      <c r="AE17" s="1306"/>
      <c r="AF17" s="1313"/>
      <c r="AG17" s="1306"/>
      <c r="AH17" s="141" t="s">
        <v>54</v>
      </c>
      <c r="AI17" s="142" t="s">
        <v>55</v>
      </c>
      <c r="AJ17" s="141" t="s">
        <v>54</v>
      </c>
      <c r="AK17" s="142" t="s">
        <v>55</v>
      </c>
      <c r="AL17" s="141" t="s">
        <v>54</v>
      </c>
      <c r="AM17" s="142" t="s">
        <v>55</v>
      </c>
      <c r="AN17" s="1350"/>
      <c r="AO17" s="1300"/>
      <c r="AP17" s="1311"/>
      <c r="AQ17" s="1298"/>
      <c r="AR17" s="1298"/>
      <c r="AS17" s="1355"/>
      <c r="AT17" s="1355"/>
      <c r="AU17" s="1298"/>
      <c r="AV17" s="1298"/>
      <c r="AW17" s="1332"/>
      <c r="AX17" s="1319"/>
      <c r="AY17" s="143" t="s">
        <v>26</v>
      </c>
      <c r="AZ17" s="143" t="s">
        <v>28</v>
      </c>
      <c r="BA17" s="144" t="s">
        <v>52</v>
      </c>
      <c r="BB17" s="1319"/>
      <c r="BC17" s="145" t="s">
        <v>26</v>
      </c>
      <c r="BD17" s="145" t="s">
        <v>28</v>
      </c>
      <c r="BE17" s="146" t="s">
        <v>29</v>
      </c>
      <c r="BJ17" s="1432"/>
    </row>
    <row r="18" spans="1:62" s="903" customFormat="1" ht="42.75" customHeight="1" thickTop="1" thickBot="1" x14ac:dyDescent="0.3">
      <c r="B18" s="148">
        <v>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326">
        <v>2</v>
      </c>
      <c r="U18" s="1327"/>
      <c r="V18" s="1328"/>
      <c r="W18" s="1329">
        <v>3</v>
      </c>
      <c r="X18" s="1330"/>
      <c r="Y18" s="1330"/>
      <c r="Z18" s="1330"/>
      <c r="AA18" s="1330"/>
      <c r="AB18" s="1330"/>
      <c r="AC18" s="1330"/>
      <c r="AD18" s="1330"/>
      <c r="AE18" s="776">
        <v>4</v>
      </c>
      <c r="AF18" s="150">
        <v>5</v>
      </c>
      <c r="AG18" s="151">
        <v>6</v>
      </c>
      <c r="AH18" s="152">
        <v>7</v>
      </c>
      <c r="AI18" s="153">
        <v>8</v>
      </c>
      <c r="AJ18" s="153">
        <v>9</v>
      </c>
      <c r="AK18" s="152">
        <v>10</v>
      </c>
      <c r="AL18" s="153">
        <v>11</v>
      </c>
      <c r="AM18" s="153">
        <v>12</v>
      </c>
      <c r="AN18" s="154">
        <v>13</v>
      </c>
      <c r="AO18" s="155">
        <v>14</v>
      </c>
      <c r="AP18" s="151">
        <v>15</v>
      </c>
      <c r="AQ18" s="152">
        <v>16</v>
      </c>
      <c r="AR18" s="153">
        <v>17</v>
      </c>
      <c r="AS18" s="153">
        <v>18</v>
      </c>
      <c r="AT18" s="152">
        <v>19</v>
      </c>
      <c r="AU18" s="153">
        <v>20</v>
      </c>
      <c r="AV18" s="153">
        <v>21</v>
      </c>
      <c r="AW18" s="156">
        <v>22</v>
      </c>
      <c r="AX18" s="151">
        <v>23</v>
      </c>
      <c r="AY18" s="153">
        <v>24</v>
      </c>
      <c r="AZ18" s="152">
        <v>25</v>
      </c>
      <c r="BA18" s="150">
        <v>26</v>
      </c>
      <c r="BB18" s="151">
        <v>27</v>
      </c>
      <c r="BC18" s="152">
        <v>28</v>
      </c>
      <c r="BD18" s="153">
        <v>29</v>
      </c>
      <c r="BE18" s="157">
        <v>30</v>
      </c>
    </row>
    <row r="19" spans="1:62" s="903" customFormat="1" ht="49.95" customHeight="1" thickBot="1" x14ac:dyDescent="0.3">
      <c r="B19" s="1456" t="s">
        <v>183</v>
      </c>
      <c r="C19" s="1285"/>
      <c r="D19" s="1285"/>
      <c r="E19" s="1285"/>
      <c r="F19" s="1285"/>
      <c r="G19" s="1285"/>
      <c r="H19" s="1285"/>
      <c r="I19" s="1285"/>
      <c r="J19" s="1285"/>
      <c r="K19" s="1285"/>
      <c r="L19" s="1285"/>
      <c r="M19" s="1285"/>
      <c r="N19" s="1285"/>
      <c r="O19" s="1285"/>
      <c r="P19" s="1285"/>
      <c r="Q19" s="1285"/>
      <c r="R19" s="1285"/>
      <c r="S19" s="1285"/>
      <c r="T19" s="1285"/>
      <c r="U19" s="1285"/>
      <c r="V19" s="1285"/>
      <c r="W19" s="1285"/>
      <c r="X19" s="1285"/>
      <c r="Y19" s="1285"/>
      <c r="Z19" s="1285"/>
      <c r="AA19" s="1285"/>
      <c r="AB19" s="1285"/>
      <c r="AC19" s="1285"/>
      <c r="AD19" s="1285"/>
      <c r="AE19" s="1285"/>
      <c r="AF19" s="1285"/>
      <c r="AG19" s="1457"/>
      <c r="AH19" s="1457"/>
      <c r="AI19" s="1457"/>
      <c r="AJ19" s="1457"/>
      <c r="AK19" s="1457"/>
      <c r="AL19" s="1457"/>
      <c r="AM19" s="1457"/>
      <c r="AN19" s="1457"/>
      <c r="AO19" s="1285"/>
      <c r="AP19" s="1457"/>
      <c r="AQ19" s="1457"/>
      <c r="AR19" s="1457"/>
      <c r="AS19" s="1457"/>
      <c r="AT19" s="1457"/>
      <c r="AU19" s="1457"/>
      <c r="AV19" s="1457"/>
      <c r="AW19" s="1457"/>
      <c r="AX19" s="1457"/>
      <c r="AY19" s="1457"/>
      <c r="AZ19" s="1457"/>
      <c r="BA19" s="1457"/>
      <c r="BB19" s="1457"/>
      <c r="BC19" s="1457"/>
      <c r="BD19" s="1457"/>
      <c r="BE19" s="1458"/>
      <c r="BH19" s="1432"/>
    </row>
    <row r="20" spans="1:62" s="903" customFormat="1" ht="49.95" customHeight="1" thickBot="1" x14ac:dyDescent="0.3">
      <c r="A20" s="904"/>
      <c r="B20" s="1276" t="s">
        <v>189</v>
      </c>
      <c r="C20" s="1277"/>
      <c r="D20" s="1277"/>
      <c r="E20" s="1277"/>
      <c r="F20" s="1277"/>
      <c r="G20" s="1277"/>
      <c r="H20" s="1277"/>
      <c r="I20" s="1277"/>
      <c r="J20" s="1277"/>
      <c r="K20" s="1277"/>
      <c r="L20" s="1277"/>
      <c r="M20" s="1277"/>
      <c r="N20" s="1277"/>
      <c r="O20" s="1277"/>
      <c r="P20" s="1277"/>
      <c r="Q20" s="1277"/>
      <c r="R20" s="1277"/>
      <c r="S20" s="1277"/>
      <c r="T20" s="1277"/>
      <c r="U20" s="1277"/>
      <c r="V20" s="1277"/>
      <c r="W20" s="1277"/>
      <c r="X20" s="1277"/>
      <c r="Y20" s="1277"/>
      <c r="Z20" s="1277"/>
      <c r="AA20" s="1277"/>
      <c r="AB20" s="1277"/>
      <c r="AC20" s="1277"/>
      <c r="AD20" s="1277"/>
      <c r="AE20" s="1277"/>
      <c r="AF20" s="1277"/>
      <c r="AG20" s="1277"/>
      <c r="AH20" s="1277"/>
      <c r="AI20" s="1277"/>
      <c r="AJ20" s="1277"/>
      <c r="AK20" s="1277"/>
      <c r="AL20" s="1277"/>
      <c r="AM20" s="1277"/>
      <c r="AN20" s="1277"/>
      <c r="AO20" s="1277"/>
      <c r="AP20" s="1277"/>
      <c r="AQ20" s="1277"/>
      <c r="AR20" s="1277"/>
      <c r="AS20" s="1277"/>
      <c r="AT20" s="1277"/>
      <c r="AU20" s="1277"/>
      <c r="AV20" s="1277"/>
      <c r="AW20" s="1277"/>
      <c r="AX20" s="1277"/>
      <c r="AY20" s="1277"/>
      <c r="AZ20" s="1277"/>
      <c r="BA20" s="1277"/>
      <c r="BB20" s="1277"/>
      <c r="BC20" s="1277"/>
      <c r="BD20" s="1277"/>
      <c r="BE20" s="1286"/>
      <c r="BH20" s="1432"/>
    </row>
    <row r="21" spans="1:62" s="497" customFormat="1" ht="94.2" customHeight="1" x14ac:dyDescent="0.25">
      <c r="B21" s="905">
        <v>1</v>
      </c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7"/>
      <c r="T21" s="1287" t="s">
        <v>284</v>
      </c>
      <c r="U21" s="1436"/>
      <c r="V21" s="1437"/>
      <c r="W21" s="1438" t="s">
        <v>72</v>
      </c>
      <c r="X21" s="1439"/>
      <c r="Y21" s="1439"/>
      <c r="Z21" s="1439"/>
      <c r="AA21" s="1439"/>
      <c r="AB21" s="1439"/>
      <c r="AC21" s="1439"/>
      <c r="AD21" s="1075"/>
      <c r="AE21" s="906">
        <v>4</v>
      </c>
      <c r="AF21" s="907">
        <f t="shared" ref="AF21" si="0">AE21*30</f>
        <v>120</v>
      </c>
      <c r="AG21" s="908">
        <f t="shared" ref="AG21" si="1">AH21+AJ21+AL21</f>
        <v>54</v>
      </c>
      <c r="AH21" s="812">
        <f t="shared" ref="AH21" si="2">(BC21+AY21)*18</f>
        <v>36</v>
      </c>
      <c r="AI21" s="909">
        <f>IF(CEILING(AH21*коеф,2)&gt;AH21,AH21,CEILING(AH21*коеф,2))</f>
        <v>0</v>
      </c>
      <c r="AJ21" s="812">
        <f t="shared" ref="AJ21" si="3">(BD21+AZ21)*18</f>
        <v>18</v>
      </c>
      <c r="AK21" s="909">
        <f>IF(CEILING(AJ21*коеф,2)&gt;AJ21,AJ21,CEILING(AJ21*коеф,2))</f>
        <v>0</v>
      </c>
      <c r="AL21" s="910">
        <f t="shared" ref="AL21" si="4">(BE21+BA21)*18</f>
        <v>0</v>
      </c>
      <c r="AM21" s="909">
        <f>IF(CEILING(AL21*коеф,2)&gt;AL21,AL21,CEILING(AL21*коеф,2))</f>
        <v>0</v>
      </c>
      <c r="AN21" s="911">
        <f t="shared" ref="AN21" si="5">AG21-AI21-AK21-AM21</f>
        <v>54</v>
      </c>
      <c r="AO21" s="912">
        <f t="shared" ref="AO21" si="6">AF21-AG21</f>
        <v>66</v>
      </c>
      <c r="AP21" s="913"/>
      <c r="AQ21" s="914">
        <v>3</v>
      </c>
      <c r="AR21" s="914">
        <v>3</v>
      </c>
      <c r="AS21" s="914"/>
      <c r="AT21" s="914"/>
      <c r="AU21" s="914">
        <v>3</v>
      </c>
      <c r="AV21" s="914"/>
      <c r="AW21" s="915"/>
      <c r="AX21" s="913">
        <f t="shared" ref="AX21" si="7">SUM(AY21:BA21)</f>
        <v>3</v>
      </c>
      <c r="AY21" s="914">
        <v>2</v>
      </c>
      <c r="AZ21" s="914">
        <v>1</v>
      </c>
      <c r="BA21" s="915"/>
      <c r="BB21" s="916">
        <f t="shared" ref="BB21" si="8">SUM(BC21:BE21)</f>
        <v>0</v>
      </c>
      <c r="BC21" s="917"/>
      <c r="BD21" s="917"/>
      <c r="BE21" s="918"/>
      <c r="BH21" s="783"/>
    </row>
    <row r="22" spans="1:62" s="497" customFormat="1" ht="94.2" customHeight="1" x14ac:dyDescent="0.25">
      <c r="B22" s="919">
        <v>2</v>
      </c>
      <c r="C22" s="920"/>
      <c r="D22" s="920"/>
      <c r="E22" s="920"/>
      <c r="F22" s="920"/>
      <c r="G22" s="920"/>
      <c r="H22" s="920"/>
      <c r="I22" s="920"/>
      <c r="J22" s="920"/>
      <c r="K22" s="920"/>
      <c r="L22" s="920"/>
      <c r="M22" s="920"/>
      <c r="N22" s="920"/>
      <c r="O22" s="920"/>
      <c r="P22" s="920"/>
      <c r="Q22" s="920"/>
      <c r="R22" s="920"/>
      <c r="S22" s="920"/>
      <c r="T22" s="1202" t="s">
        <v>85</v>
      </c>
      <c r="U22" s="1266"/>
      <c r="V22" s="1291"/>
      <c r="W22" s="1412" t="s">
        <v>89</v>
      </c>
      <c r="X22" s="1413"/>
      <c r="Y22" s="1413"/>
      <c r="Z22" s="1413"/>
      <c r="AA22" s="1413"/>
      <c r="AB22" s="1413"/>
      <c r="AC22" s="1413"/>
      <c r="AD22" s="1414"/>
      <c r="AE22" s="160">
        <v>4</v>
      </c>
      <c r="AF22" s="649">
        <f>AE22*30</f>
        <v>120</v>
      </c>
      <c r="AG22" s="921">
        <f>AH22+AJ22+AL22</f>
        <v>54</v>
      </c>
      <c r="AH22" s="161">
        <f>(BC22+AY22)*18</f>
        <v>36</v>
      </c>
      <c r="AI22" s="922">
        <f>IF(CEILING(AH22*коеф,2)&gt;AH22,AH22,CEILING(AH22*коеф,2))</f>
        <v>0</v>
      </c>
      <c r="AJ22" s="161"/>
      <c r="AK22" s="922">
        <f>IF(CEILING(AJ22*коеф,2)&gt;AJ22,AJ22,CEILING(AJ22*коеф,2))</f>
        <v>0</v>
      </c>
      <c r="AL22" s="161">
        <v>18</v>
      </c>
      <c r="AM22" s="922">
        <f>IF(CEILING(AL22*коеф,2)&gt;AL22,AL22,CEILING(AL22*коеф,2))</f>
        <v>0</v>
      </c>
      <c r="AN22" s="923">
        <f>AG22-AI22-AK22-AM22</f>
        <v>54</v>
      </c>
      <c r="AO22" s="924">
        <f>AF22-AG22</f>
        <v>66</v>
      </c>
      <c r="AP22" s="925"/>
      <c r="AQ22" s="926">
        <v>3</v>
      </c>
      <c r="AR22" s="926">
        <v>3</v>
      </c>
      <c r="AS22" s="926"/>
      <c r="AT22" s="926"/>
      <c r="AU22" s="926"/>
      <c r="AV22" s="926"/>
      <c r="AW22" s="927"/>
      <c r="AX22" s="925">
        <f>SUM(AY22:BA22)</f>
        <v>3</v>
      </c>
      <c r="AY22" s="926">
        <v>2</v>
      </c>
      <c r="AZ22" s="926"/>
      <c r="BA22" s="927">
        <v>1</v>
      </c>
      <c r="BB22" s="928">
        <f>SUM(BC22:BE22)</f>
        <v>0</v>
      </c>
      <c r="BC22" s="926"/>
      <c r="BD22" s="926"/>
      <c r="BE22" s="929"/>
      <c r="BH22" s="783"/>
    </row>
    <row r="23" spans="1:62" s="159" customFormat="1" ht="91.8" customHeight="1" x14ac:dyDescent="0.25">
      <c r="B23" s="826">
        <v>3</v>
      </c>
      <c r="C23" s="204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205"/>
      <c r="T23" s="1202" t="s">
        <v>270</v>
      </c>
      <c r="U23" s="1203"/>
      <c r="V23" s="1204"/>
      <c r="W23" s="1412" t="s">
        <v>76</v>
      </c>
      <c r="X23" s="1431"/>
      <c r="Y23" s="1431"/>
      <c r="Z23" s="1431"/>
      <c r="AA23" s="1431"/>
      <c r="AB23" s="1431"/>
      <c r="AC23" s="1431"/>
      <c r="AD23" s="1076"/>
      <c r="AE23" s="160">
        <v>3</v>
      </c>
      <c r="AF23" s="649">
        <f>30*AE23</f>
        <v>90</v>
      </c>
      <c r="AG23" s="930">
        <f>18*(AX23+BB23)</f>
        <v>72</v>
      </c>
      <c r="AH23" s="931">
        <f>(BC23+AY23)*18</f>
        <v>0</v>
      </c>
      <c r="AI23" s="752"/>
      <c r="AJ23" s="161">
        <f>(BD23+AZ23)*18</f>
        <v>72</v>
      </c>
      <c r="AK23" s="752"/>
      <c r="AL23" s="931">
        <f>(BE23+BA23)*18</f>
        <v>0</v>
      </c>
      <c r="AM23" s="183"/>
      <c r="AN23" s="932"/>
      <c r="AO23" s="332">
        <f>AF23-AG23</f>
        <v>18</v>
      </c>
      <c r="AP23" s="178" t="s">
        <v>77</v>
      </c>
      <c r="AQ23" s="179">
        <v>4</v>
      </c>
      <c r="AR23" s="179"/>
      <c r="AS23" s="179"/>
      <c r="AT23" s="179"/>
      <c r="AU23" s="179"/>
      <c r="AV23" s="179">
        <v>3</v>
      </c>
      <c r="AW23" s="657"/>
      <c r="AX23" s="178">
        <f>SUM(AY23:BA23)</f>
        <v>2</v>
      </c>
      <c r="AY23" s="179"/>
      <c r="AZ23" s="179">
        <v>2</v>
      </c>
      <c r="BA23" s="657"/>
      <c r="BB23" s="178">
        <f>SUM(BC23:BE23)</f>
        <v>2</v>
      </c>
      <c r="BC23" s="179"/>
      <c r="BD23" s="179">
        <v>2</v>
      </c>
      <c r="BE23" s="180"/>
    </row>
    <row r="24" spans="1:62" s="159" customFormat="1" ht="65.400000000000006" customHeight="1" thickBot="1" x14ac:dyDescent="0.3">
      <c r="B24" s="185">
        <v>4</v>
      </c>
      <c r="C24" s="933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5"/>
      <c r="T24" s="1270" t="s">
        <v>177</v>
      </c>
      <c r="U24" s="1271"/>
      <c r="V24" s="1440"/>
      <c r="W24" s="1409" t="s">
        <v>82</v>
      </c>
      <c r="X24" s="1430"/>
      <c r="Y24" s="1430"/>
      <c r="Z24" s="1430"/>
      <c r="AA24" s="1430"/>
      <c r="AB24" s="1430"/>
      <c r="AC24" s="1430"/>
      <c r="AD24" s="1074"/>
      <c r="AE24" s="749">
        <v>2.5</v>
      </c>
      <c r="AF24" s="163">
        <f>30*AE24</f>
        <v>75</v>
      </c>
      <c r="AG24" s="936">
        <f>18*(AX24+BB24)</f>
        <v>72</v>
      </c>
      <c r="AH24" s="937">
        <f t="shared" ref="AH24" si="9">(BC24+AY24)*18</f>
        <v>0</v>
      </c>
      <c r="AI24" s="469"/>
      <c r="AJ24" s="823">
        <f t="shared" ref="AJ24" si="10">(BD24+AZ24)*18</f>
        <v>72</v>
      </c>
      <c r="AK24" s="469"/>
      <c r="AL24" s="937">
        <f t="shared" ref="AL24" si="11">(BE24+BA24)*18</f>
        <v>0</v>
      </c>
      <c r="AM24" s="208"/>
      <c r="AN24" s="938"/>
      <c r="AO24" s="939">
        <f>AF24-AG24</f>
        <v>3</v>
      </c>
      <c r="AP24" s="187" t="s">
        <v>77</v>
      </c>
      <c r="AQ24" s="188">
        <v>4</v>
      </c>
      <c r="AR24" s="188"/>
      <c r="AS24" s="188"/>
      <c r="AT24" s="188"/>
      <c r="AU24" s="188"/>
      <c r="AV24" s="188">
        <v>3</v>
      </c>
      <c r="AW24" s="940"/>
      <c r="AX24" s="187">
        <f>SUM(AY24:BA24)</f>
        <v>2</v>
      </c>
      <c r="AY24" s="188"/>
      <c r="AZ24" s="188">
        <v>2</v>
      </c>
      <c r="BA24" s="940"/>
      <c r="BB24" s="187">
        <f>SUM(BC24:BE24)</f>
        <v>2</v>
      </c>
      <c r="BC24" s="188"/>
      <c r="BD24" s="188">
        <v>2</v>
      </c>
      <c r="BE24" s="189"/>
    </row>
    <row r="25" spans="1:62" s="497" customFormat="1" ht="49.95" customHeight="1" thickBot="1" x14ac:dyDescent="0.3">
      <c r="A25" s="941"/>
      <c r="B25" s="1442" t="s">
        <v>184</v>
      </c>
      <c r="C25" s="1443"/>
      <c r="D25" s="1443"/>
      <c r="E25" s="1443"/>
      <c r="F25" s="1443"/>
      <c r="G25" s="1443"/>
      <c r="H25" s="1443"/>
      <c r="I25" s="1443"/>
      <c r="J25" s="1443"/>
      <c r="K25" s="1443"/>
      <c r="L25" s="1443"/>
      <c r="M25" s="1443"/>
      <c r="N25" s="1443"/>
      <c r="O25" s="1443"/>
      <c r="P25" s="1443"/>
      <c r="Q25" s="1443"/>
      <c r="R25" s="1443"/>
      <c r="S25" s="1443"/>
      <c r="T25" s="1443"/>
      <c r="U25" s="1443"/>
      <c r="V25" s="1443"/>
      <c r="W25" s="1443"/>
      <c r="X25" s="1443"/>
      <c r="Y25" s="1443"/>
      <c r="Z25" s="1443"/>
      <c r="AA25" s="1443"/>
      <c r="AB25" s="1443"/>
      <c r="AC25" s="1443"/>
      <c r="AD25" s="1443"/>
      <c r="AE25" s="325">
        <f>SUM(AE21:AE24)</f>
        <v>13.5</v>
      </c>
      <c r="AF25" s="229">
        <f>SUM(AF21:AF24)</f>
        <v>405</v>
      </c>
      <c r="AG25" s="175">
        <f>SUM(AG21:AG24)</f>
        <v>252</v>
      </c>
      <c r="AH25" s="175">
        <f>SUM(AH21:AH24)</f>
        <v>72</v>
      </c>
      <c r="AI25" s="228"/>
      <c r="AJ25" s="175">
        <f>SUM(AJ21:AJ24)</f>
        <v>162</v>
      </c>
      <c r="AK25" s="228"/>
      <c r="AL25" s="228">
        <f>SUM(AL21:AL24)</f>
        <v>18</v>
      </c>
      <c r="AM25" s="326"/>
      <c r="AN25" s="229"/>
      <c r="AO25" s="365">
        <f>SUM(AO21:AO24)</f>
        <v>153</v>
      </c>
      <c r="AP25" s="627">
        <f t="shared" ref="AP25:AW25" si="12">COUNT(AP21:AP24)</f>
        <v>0</v>
      </c>
      <c r="AQ25" s="231">
        <f t="shared" si="12"/>
        <v>4</v>
      </c>
      <c r="AR25" s="231">
        <f t="shared" si="12"/>
        <v>2</v>
      </c>
      <c r="AS25" s="616">
        <f t="shared" si="12"/>
        <v>0</v>
      </c>
      <c r="AT25" s="616">
        <f t="shared" si="12"/>
        <v>0</v>
      </c>
      <c r="AU25" s="231">
        <f t="shared" si="12"/>
        <v>1</v>
      </c>
      <c r="AV25" s="231">
        <f t="shared" si="12"/>
        <v>2</v>
      </c>
      <c r="AW25" s="605">
        <f t="shared" si="12"/>
        <v>0</v>
      </c>
      <c r="AX25" s="233">
        <f t="shared" ref="AX25:BE25" si="13">SUM(AX21:AX24)</f>
        <v>10</v>
      </c>
      <c r="AY25" s="231">
        <f t="shared" si="13"/>
        <v>4</v>
      </c>
      <c r="AZ25" s="231">
        <f t="shared" si="13"/>
        <v>5</v>
      </c>
      <c r="BA25" s="242">
        <f t="shared" si="13"/>
        <v>1</v>
      </c>
      <c r="BB25" s="174">
        <f t="shared" si="13"/>
        <v>4</v>
      </c>
      <c r="BC25" s="617">
        <f t="shared" si="13"/>
        <v>0</v>
      </c>
      <c r="BD25" s="175">
        <f t="shared" si="13"/>
        <v>4</v>
      </c>
      <c r="BE25" s="618">
        <f t="shared" si="13"/>
        <v>0</v>
      </c>
    </row>
    <row r="26" spans="1:62" s="497" customFormat="1" ht="49.95" customHeight="1" thickBot="1" x14ac:dyDescent="0.3">
      <c r="A26" s="941"/>
      <c r="B26" s="1276" t="s">
        <v>188</v>
      </c>
      <c r="C26" s="1277"/>
      <c r="D26" s="1277"/>
      <c r="E26" s="1277"/>
      <c r="F26" s="1277"/>
      <c r="G26" s="1277"/>
      <c r="H26" s="1277"/>
      <c r="I26" s="1277"/>
      <c r="J26" s="1277"/>
      <c r="K26" s="1277"/>
      <c r="L26" s="1277"/>
      <c r="M26" s="1277"/>
      <c r="N26" s="1277"/>
      <c r="O26" s="1277"/>
      <c r="P26" s="1277"/>
      <c r="Q26" s="1277"/>
      <c r="R26" s="1277"/>
      <c r="S26" s="1277"/>
      <c r="T26" s="1277"/>
      <c r="U26" s="1277"/>
      <c r="V26" s="1277"/>
      <c r="W26" s="1277"/>
      <c r="X26" s="1277"/>
      <c r="Y26" s="1277"/>
      <c r="Z26" s="1277"/>
      <c r="AA26" s="1277"/>
      <c r="AB26" s="1277"/>
      <c r="AC26" s="1277"/>
      <c r="AD26" s="1277"/>
      <c r="AE26" s="1277"/>
      <c r="AF26" s="1277"/>
      <c r="AG26" s="1277"/>
      <c r="AH26" s="1277"/>
      <c r="AI26" s="1277"/>
      <c r="AJ26" s="1277"/>
      <c r="AK26" s="1277"/>
      <c r="AL26" s="1277"/>
      <c r="AM26" s="1277"/>
      <c r="AN26" s="1277"/>
      <c r="AO26" s="1277"/>
      <c r="AP26" s="1277"/>
      <c r="AQ26" s="1277"/>
      <c r="AR26" s="1277"/>
      <c r="AS26" s="1277"/>
      <c r="AT26" s="1277"/>
      <c r="AU26" s="1277"/>
      <c r="AV26" s="1277"/>
      <c r="AW26" s="1277"/>
      <c r="AX26" s="1277"/>
      <c r="AY26" s="1277"/>
      <c r="AZ26" s="1277"/>
      <c r="BA26" s="1277"/>
      <c r="BB26" s="1277"/>
      <c r="BC26" s="1277"/>
      <c r="BD26" s="1277"/>
      <c r="BE26" s="1286"/>
    </row>
    <row r="27" spans="1:62" s="497" customFormat="1" ht="96.6" customHeight="1" x14ac:dyDescent="0.25">
      <c r="B27" s="825">
        <v>5</v>
      </c>
      <c r="C27" s="942"/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43"/>
      <c r="Q27" s="943"/>
      <c r="R27" s="943"/>
      <c r="S27" s="944"/>
      <c r="T27" s="1259" t="s">
        <v>176</v>
      </c>
      <c r="U27" s="1260"/>
      <c r="V27" s="1441"/>
      <c r="W27" s="1433" t="s">
        <v>72</v>
      </c>
      <c r="X27" s="1434"/>
      <c r="Y27" s="1434"/>
      <c r="Z27" s="1434"/>
      <c r="AA27" s="1434"/>
      <c r="AB27" s="1434"/>
      <c r="AC27" s="1434"/>
      <c r="AD27" s="1435"/>
      <c r="AE27" s="906">
        <v>4</v>
      </c>
      <c r="AF27" s="907">
        <f t="shared" ref="AF27:AF36" si="14">30*AE27</f>
        <v>120</v>
      </c>
      <c r="AG27" s="945">
        <f>18*AX27</f>
        <v>54</v>
      </c>
      <c r="AH27" s="946">
        <v>27</v>
      </c>
      <c r="AI27" s="946"/>
      <c r="AJ27" s="946"/>
      <c r="AK27" s="946"/>
      <c r="AL27" s="910">
        <v>27</v>
      </c>
      <c r="AM27" s="946"/>
      <c r="AN27" s="947"/>
      <c r="AO27" s="948">
        <f t="shared" ref="AO27:AO36" si="15">AF27-AG27</f>
        <v>66</v>
      </c>
      <c r="AP27" s="949">
        <v>3</v>
      </c>
      <c r="AQ27" s="950"/>
      <c r="AR27" s="950">
        <v>3</v>
      </c>
      <c r="AS27" s="950"/>
      <c r="AT27" s="950"/>
      <c r="AU27" s="950"/>
      <c r="AV27" s="950"/>
      <c r="AW27" s="951"/>
      <c r="AX27" s="949">
        <f>SUM(AY27:BA27)</f>
        <v>3</v>
      </c>
      <c r="AY27" s="950">
        <v>1.5</v>
      </c>
      <c r="AZ27" s="950">
        <v>1.5</v>
      </c>
      <c r="BA27" s="951"/>
      <c r="BB27" s="952"/>
      <c r="BC27" s="953"/>
      <c r="BD27" s="953"/>
      <c r="BE27" s="954"/>
    </row>
    <row r="28" spans="1:62" s="497" customFormat="1" ht="91.8" customHeight="1" x14ac:dyDescent="0.25">
      <c r="B28" s="826">
        <v>6</v>
      </c>
      <c r="C28" s="942"/>
      <c r="D28" s="943"/>
      <c r="E28" s="943"/>
      <c r="F28" s="943"/>
      <c r="G28" s="943"/>
      <c r="H28" s="943"/>
      <c r="I28" s="943"/>
      <c r="J28" s="943"/>
      <c r="K28" s="943"/>
      <c r="L28" s="943"/>
      <c r="M28" s="943"/>
      <c r="N28" s="943"/>
      <c r="O28" s="943"/>
      <c r="P28" s="943"/>
      <c r="Q28" s="943"/>
      <c r="R28" s="943"/>
      <c r="S28" s="944"/>
      <c r="T28" s="1202" t="s">
        <v>174</v>
      </c>
      <c r="U28" s="1203"/>
      <c r="V28" s="1204"/>
      <c r="W28" s="1423" t="s">
        <v>72</v>
      </c>
      <c r="X28" s="1424"/>
      <c r="Y28" s="1424"/>
      <c r="Z28" s="1424"/>
      <c r="AA28" s="1424"/>
      <c r="AB28" s="1424"/>
      <c r="AC28" s="1424"/>
      <c r="AD28" s="1077"/>
      <c r="AE28" s="160">
        <v>4</v>
      </c>
      <c r="AF28" s="206">
        <f t="shared" si="14"/>
        <v>120</v>
      </c>
      <c r="AG28" s="955">
        <f>18*AX28</f>
        <v>54</v>
      </c>
      <c r="AH28" s="183">
        <v>36</v>
      </c>
      <c r="AI28" s="183"/>
      <c r="AJ28" s="183"/>
      <c r="AK28" s="183"/>
      <c r="AL28" s="931">
        <v>18</v>
      </c>
      <c r="AM28" s="183"/>
      <c r="AN28" s="645"/>
      <c r="AO28" s="332">
        <f t="shared" si="15"/>
        <v>66</v>
      </c>
      <c r="AP28" s="178">
        <v>3</v>
      </c>
      <c r="AQ28" s="179"/>
      <c r="AR28" s="179"/>
      <c r="AS28" s="179"/>
      <c r="AT28" s="179"/>
      <c r="AU28" s="179"/>
      <c r="AV28" s="179"/>
      <c r="AW28" s="657"/>
      <c r="AX28" s="804">
        <f>SUM(AY28:BA28)</f>
        <v>3</v>
      </c>
      <c r="AY28" s="179">
        <v>2</v>
      </c>
      <c r="AZ28" s="179">
        <v>1</v>
      </c>
      <c r="BA28" s="657"/>
      <c r="BB28" s="956">
        <f>SUM(BC28:BE28)</f>
        <v>0</v>
      </c>
      <c r="BC28" s="181"/>
      <c r="BD28" s="181"/>
      <c r="BE28" s="182"/>
    </row>
    <row r="29" spans="1:62" s="497" customFormat="1" ht="91.8" customHeight="1" x14ac:dyDescent="0.25">
      <c r="B29" s="826">
        <v>7</v>
      </c>
      <c r="C29" s="942"/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43"/>
      <c r="Q29" s="943"/>
      <c r="R29" s="943"/>
      <c r="S29" s="944"/>
      <c r="T29" s="1202" t="s">
        <v>175</v>
      </c>
      <c r="U29" s="1266"/>
      <c r="V29" s="1291"/>
      <c r="W29" s="1423" t="s">
        <v>72</v>
      </c>
      <c r="X29" s="1424"/>
      <c r="Y29" s="1424"/>
      <c r="Z29" s="1424"/>
      <c r="AA29" s="1424"/>
      <c r="AB29" s="1424"/>
      <c r="AC29" s="1424"/>
      <c r="AD29" s="1077"/>
      <c r="AE29" s="160">
        <v>1</v>
      </c>
      <c r="AF29" s="206">
        <f t="shared" si="14"/>
        <v>30</v>
      </c>
      <c r="AG29" s="928">
        <f>18*AX29</f>
        <v>0</v>
      </c>
      <c r="AH29" s="931">
        <f>18*AY29</f>
        <v>0</v>
      </c>
      <c r="AI29" s="931"/>
      <c r="AJ29" s="931">
        <f>18*AZ29</f>
        <v>0</v>
      </c>
      <c r="AK29" s="183"/>
      <c r="AL29" s="931">
        <f>(BE29+BA29)*18</f>
        <v>0</v>
      </c>
      <c r="AM29" s="183"/>
      <c r="AN29" s="645"/>
      <c r="AO29" s="332">
        <f t="shared" si="15"/>
        <v>30</v>
      </c>
      <c r="AP29" s="178"/>
      <c r="AQ29" s="179">
        <v>3</v>
      </c>
      <c r="AR29" s="179"/>
      <c r="AS29" s="179"/>
      <c r="AT29" s="179">
        <v>3</v>
      </c>
      <c r="AU29" s="179"/>
      <c r="AV29" s="179"/>
      <c r="AW29" s="657"/>
      <c r="AX29" s="928">
        <f>SUM(AY29:BA29)</f>
        <v>0</v>
      </c>
      <c r="AY29" s="179"/>
      <c r="AZ29" s="179"/>
      <c r="BA29" s="657"/>
      <c r="BB29" s="804"/>
      <c r="BC29" s="181"/>
      <c r="BD29" s="181"/>
      <c r="BE29" s="182"/>
    </row>
    <row r="30" spans="1:62" s="497" customFormat="1" ht="96.6" customHeight="1" x14ac:dyDescent="0.25">
      <c r="B30" s="826">
        <v>8</v>
      </c>
      <c r="C30" s="942"/>
      <c r="D30" s="943"/>
      <c r="E30" s="943"/>
      <c r="F30" s="943"/>
      <c r="G30" s="943"/>
      <c r="H30" s="943"/>
      <c r="I30" s="943"/>
      <c r="J30" s="943"/>
      <c r="K30" s="943"/>
      <c r="L30" s="943"/>
      <c r="M30" s="943"/>
      <c r="N30" s="943"/>
      <c r="O30" s="943"/>
      <c r="P30" s="943"/>
      <c r="Q30" s="943"/>
      <c r="R30" s="943"/>
      <c r="S30" s="944"/>
      <c r="T30" s="1202" t="s">
        <v>178</v>
      </c>
      <c r="U30" s="1203"/>
      <c r="V30" s="1204"/>
      <c r="W30" s="1423" t="s">
        <v>72</v>
      </c>
      <c r="X30" s="1424"/>
      <c r="Y30" s="1424"/>
      <c r="Z30" s="1424"/>
      <c r="AA30" s="1424"/>
      <c r="AB30" s="1424"/>
      <c r="AC30" s="1424"/>
      <c r="AD30" s="1077"/>
      <c r="AE30" s="160">
        <v>3</v>
      </c>
      <c r="AF30" s="206">
        <f t="shared" si="14"/>
        <v>90</v>
      </c>
      <c r="AG30" s="955">
        <f>18*AX30</f>
        <v>54</v>
      </c>
      <c r="AH30" s="183">
        <v>27</v>
      </c>
      <c r="AI30" s="183"/>
      <c r="AJ30" s="183"/>
      <c r="AK30" s="183"/>
      <c r="AL30" s="931">
        <v>27</v>
      </c>
      <c r="AM30" s="183"/>
      <c r="AN30" s="645"/>
      <c r="AO30" s="332">
        <f t="shared" si="15"/>
        <v>36</v>
      </c>
      <c r="AP30" s="178"/>
      <c r="AQ30" s="179">
        <v>3</v>
      </c>
      <c r="AR30" s="179">
        <v>3</v>
      </c>
      <c r="AS30" s="179"/>
      <c r="AT30" s="179"/>
      <c r="AU30" s="179"/>
      <c r="AV30" s="179"/>
      <c r="AW30" s="657"/>
      <c r="AX30" s="804">
        <f>SUM(AY30:BA30)</f>
        <v>3</v>
      </c>
      <c r="AY30" s="179">
        <v>1.5</v>
      </c>
      <c r="AZ30" s="179">
        <v>1.5</v>
      </c>
      <c r="BA30" s="657"/>
      <c r="BB30" s="956">
        <f t="shared" ref="BB30:BB36" si="16">SUM(BC30:BE30)</f>
        <v>0</v>
      </c>
      <c r="BC30" s="957"/>
      <c r="BD30" s="957"/>
      <c r="BE30" s="182"/>
    </row>
    <row r="31" spans="1:62" s="497" customFormat="1" ht="197.4" customHeight="1" x14ac:dyDescent="0.25">
      <c r="B31" s="826">
        <v>9</v>
      </c>
      <c r="C31" s="942"/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43"/>
      <c r="Q31" s="943"/>
      <c r="R31" s="943"/>
      <c r="S31" s="944"/>
      <c r="T31" s="1202" t="s">
        <v>179</v>
      </c>
      <c r="U31" s="1203"/>
      <c r="V31" s="1204"/>
      <c r="W31" s="1423" t="s">
        <v>72</v>
      </c>
      <c r="X31" s="1424"/>
      <c r="Y31" s="1424"/>
      <c r="Z31" s="1424"/>
      <c r="AA31" s="1424"/>
      <c r="AB31" s="1424"/>
      <c r="AC31" s="1424"/>
      <c r="AD31" s="1077"/>
      <c r="AE31" s="160">
        <v>5.5</v>
      </c>
      <c r="AF31" s="206">
        <f t="shared" si="14"/>
        <v>165</v>
      </c>
      <c r="AG31" s="955">
        <f>18*AX31</f>
        <v>81</v>
      </c>
      <c r="AH31" s="183">
        <v>36</v>
      </c>
      <c r="AI31" s="183"/>
      <c r="AJ31" s="752">
        <f>18*BD31</f>
        <v>0</v>
      </c>
      <c r="AK31" s="183"/>
      <c r="AL31" s="931">
        <v>45</v>
      </c>
      <c r="AM31" s="183"/>
      <c r="AN31" s="645"/>
      <c r="AO31" s="332">
        <f t="shared" si="15"/>
        <v>84</v>
      </c>
      <c r="AP31" s="178">
        <v>3</v>
      </c>
      <c r="AQ31" s="179"/>
      <c r="AR31" s="179">
        <v>3</v>
      </c>
      <c r="AS31" s="179"/>
      <c r="AT31" s="179"/>
      <c r="AU31" s="179"/>
      <c r="AV31" s="179"/>
      <c r="AW31" s="657"/>
      <c r="AX31" s="804">
        <f>SUM(AY31:BA31)</f>
        <v>4.5</v>
      </c>
      <c r="AY31" s="179">
        <v>2</v>
      </c>
      <c r="AZ31" s="179"/>
      <c r="BA31" s="657">
        <v>2.5</v>
      </c>
      <c r="BB31" s="956">
        <f t="shared" si="16"/>
        <v>0</v>
      </c>
      <c r="BC31" s="957"/>
      <c r="BD31" s="957"/>
      <c r="BE31" s="182"/>
    </row>
    <row r="32" spans="1:62" s="497" customFormat="1" ht="147" customHeight="1" x14ac:dyDescent="0.25">
      <c r="B32" s="826">
        <v>10</v>
      </c>
      <c r="C32" s="942"/>
      <c r="D32" s="943"/>
      <c r="E32" s="943"/>
      <c r="F32" s="943"/>
      <c r="G32" s="943"/>
      <c r="H32" s="943"/>
      <c r="I32" s="943"/>
      <c r="J32" s="943"/>
      <c r="K32" s="943"/>
      <c r="L32" s="943"/>
      <c r="M32" s="943"/>
      <c r="N32" s="943"/>
      <c r="O32" s="943"/>
      <c r="P32" s="943"/>
      <c r="Q32" s="943"/>
      <c r="R32" s="943"/>
      <c r="S32" s="944"/>
      <c r="T32" s="1202" t="s">
        <v>180</v>
      </c>
      <c r="U32" s="1203"/>
      <c r="V32" s="1204"/>
      <c r="W32" s="1423" t="s">
        <v>72</v>
      </c>
      <c r="X32" s="1424"/>
      <c r="Y32" s="1424"/>
      <c r="Z32" s="1424"/>
      <c r="AA32" s="1424"/>
      <c r="AB32" s="1424"/>
      <c r="AC32" s="1424"/>
      <c r="AD32" s="1077"/>
      <c r="AE32" s="160">
        <v>6</v>
      </c>
      <c r="AF32" s="206">
        <f t="shared" si="14"/>
        <v>180</v>
      </c>
      <c r="AG32" s="955">
        <f t="shared" ref="AG32" si="17">18*BB32</f>
        <v>90</v>
      </c>
      <c r="AH32" s="183">
        <f t="shared" ref="AH32" si="18">18*BC32</f>
        <v>45</v>
      </c>
      <c r="AI32" s="183"/>
      <c r="AJ32" s="752">
        <f>18*BD32</f>
        <v>0</v>
      </c>
      <c r="AK32" s="183"/>
      <c r="AL32" s="931">
        <f t="shared" ref="AL32" si="19">(BE32+BA32)*18</f>
        <v>45</v>
      </c>
      <c r="AM32" s="183"/>
      <c r="AN32" s="645"/>
      <c r="AO32" s="332">
        <f t="shared" si="15"/>
        <v>90</v>
      </c>
      <c r="AP32" s="178">
        <v>4</v>
      </c>
      <c r="AQ32" s="179"/>
      <c r="AR32" s="179">
        <v>4</v>
      </c>
      <c r="AS32" s="179"/>
      <c r="AT32" s="179"/>
      <c r="AU32" s="179"/>
      <c r="AV32" s="179"/>
      <c r="AW32" s="657"/>
      <c r="AX32" s="178"/>
      <c r="AY32" s="179"/>
      <c r="AZ32" s="179"/>
      <c r="BA32" s="657"/>
      <c r="BB32" s="804">
        <f t="shared" si="16"/>
        <v>5</v>
      </c>
      <c r="BC32" s="957">
        <v>2.5</v>
      </c>
      <c r="BD32" s="957"/>
      <c r="BE32" s="958">
        <v>2.5</v>
      </c>
    </row>
    <row r="33" spans="1:57" s="497" customFormat="1" ht="106.2" customHeight="1" x14ac:dyDescent="0.25">
      <c r="B33" s="826">
        <v>11</v>
      </c>
      <c r="C33" s="942"/>
      <c r="D33" s="943"/>
      <c r="E33" s="943"/>
      <c r="F33" s="943"/>
      <c r="G33" s="943"/>
      <c r="H33" s="943"/>
      <c r="I33" s="943"/>
      <c r="J33" s="943"/>
      <c r="K33" s="943"/>
      <c r="L33" s="943"/>
      <c r="M33" s="943"/>
      <c r="N33" s="943"/>
      <c r="O33" s="943"/>
      <c r="P33" s="943"/>
      <c r="Q33" s="943"/>
      <c r="R33" s="943"/>
      <c r="S33" s="944"/>
      <c r="T33" s="1202" t="s">
        <v>170</v>
      </c>
      <c r="U33" s="1203"/>
      <c r="V33" s="1204"/>
      <c r="W33" s="1423" t="s">
        <v>72</v>
      </c>
      <c r="X33" s="1424"/>
      <c r="Y33" s="1424"/>
      <c r="Z33" s="1424"/>
      <c r="AA33" s="1424"/>
      <c r="AB33" s="1424"/>
      <c r="AC33" s="1424"/>
      <c r="AD33" s="1077"/>
      <c r="AE33" s="160">
        <v>3</v>
      </c>
      <c r="AF33" s="206">
        <f t="shared" si="14"/>
        <v>90</v>
      </c>
      <c r="AG33" s="955">
        <f t="shared" ref="AG33:AG34" si="20">18*BB33</f>
        <v>54</v>
      </c>
      <c r="AH33" s="183">
        <v>36</v>
      </c>
      <c r="AI33" s="183"/>
      <c r="AJ33" s="752">
        <f>18*BD33</f>
        <v>0</v>
      </c>
      <c r="AK33" s="183"/>
      <c r="AL33" s="931">
        <v>18</v>
      </c>
      <c r="AM33" s="183"/>
      <c r="AN33" s="645"/>
      <c r="AO33" s="332">
        <f t="shared" si="15"/>
        <v>36</v>
      </c>
      <c r="AP33" s="178"/>
      <c r="AQ33" s="179">
        <v>4</v>
      </c>
      <c r="AR33" s="179"/>
      <c r="AS33" s="179"/>
      <c r="AT33" s="179"/>
      <c r="AU33" s="179">
        <v>4</v>
      </c>
      <c r="AV33" s="179"/>
      <c r="AW33" s="657"/>
      <c r="AX33" s="956">
        <f>SUM(AY33:BA33)</f>
        <v>0</v>
      </c>
      <c r="AY33" s="179"/>
      <c r="AZ33" s="179"/>
      <c r="BA33" s="657"/>
      <c r="BB33" s="804">
        <f t="shared" si="16"/>
        <v>3</v>
      </c>
      <c r="BC33" s="959">
        <v>2</v>
      </c>
      <c r="BD33" s="957"/>
      <c r="BE33" s="182">
        <v>1</v>
      </c>
    </row>
    <row r="34" spans="1:57" s="497" customFormat="1" ht="91.8" customHeight="1" x14ac:dyDescent="0.25">
      <c r="B34" s="826">
        <v>12</v>
      </c>
      <c r="C34" s="942"/>
      <c r="D34" s="943"/>
      <c r="E34" s="943"/>
      <c r="F34" s="943"/>
      <c r="G34" s="943"/>
      <c r="H34" s="943"/>
      <c r="I34" s="943"/>
      <c r="J34" s="943"/>
      <c r="K34" s="943"/>
      <c r="L34" s="943"/>
      <c r="M34" s="943"/>
      <c r="N34" s="943"/>
      <c r="O34" s="943"/>
      <c r="P34" s="943"/>
      <c r="Q34" s="943"/>
      <c r="R34" s="943"/>
      <c r="S34" s="944"/>
      <c r="T34" s="1202" t="s">
        <v>181</v>
      </c>
      <c r="U34" s="1203"/>
      <c r="V34" s="1204"/>
      <c r="W34" s="1423" t="s">
        <v>72</v>
      </c>
      <c r="X34" s="1424"/>
      <c r="Y34" s="1424"/>
      <c r="Z34" s="1424"/>
      <c r="AA34" s="1424"/>
      <c r="AB34" s="1424"/>
      <c r="AC34" s="1424"/>
      <c r="AD34" s="1077"/>
      <c r="AE34" s="160">
        <v>4.5</v>
      </c>
      <c r="AF34" s="206">
        <f t="shared" si="14"/>
        <v>135</v>
      </c>
      <c r="AG34" s="955">
        <f t="shared" si="20"/>
        <v>63</v>
      </c>
      <c r="AH34" s="183">
        <v>36</v>
      </c>
      <c r="AI34" s="183"/>
      <c r="AJ34" s="183"/>
      <c r="AK34" s="183"/>
      <c r="AL34" s="931">
        <v>27</v>
      </c>
      <c r="AM34" s="183"/>
      <c r="AN34" s="645"/>
      <c r="AO34" s="332">
        <f t="shared" si="15"/>
        <v>72</v>
      </c>
      <c r="AP34" s="178">
        <v>4</v>
      </c>
      <c r="AQ34" s="179"/>
      <c r="AR34" s="179">
        <v>4</v>
      </c>
      <c r="AS34" s="179"/>
      <c r="AT34" s="179"/>
      <c r="AU34" s="179"/>
      <c r="AV34" s="179"/>
      <c r="AW34" s="657"/>
      <c r="AX34" s="178"/>
      <c r="AY34" s="179"/>
      <c r="AZ34" s="179"/>
      <c r="BA34" s="657"/>
      <c r="BB34" s="804">
        <f t="shared" si="16"/>
        <v>3.5</v>
      </c>
      <c r="BC34" s="959">
        <v>2</v>
      </c>
      <c r="BD34" s="957"/>
      <c r="BE34" s="958">
        <v>1.5</v>
      </c>
    </row>
    <row r="35" spans="1:57" s="497" customFormat="1" ht="91.8" customHeight="1" x14ac:dyDescent="0.25">
      <c r="B35" s="826">
        <v>13</v>
      </c>
      <c r="C35" s="942"/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43"/>
      <c r="Q35" s="943"/>
      <c r="R35" s="943"/>
      <c r="S35" s="944"/>
      <c r="T35" s="1202" t="s">
        <v>268</v>
      </c>
      <c r="U35" s="1203"/>
      <c r="V35" s="1204"/>
      <c r="W35" s="1423" t="s">
        <v>72</v>
      </c>
      <c r="X35" s="1424"/>
      <c r="Y35" s="1424"/>
      <c r="Z35" s="1424"/>
      <c r="AA35" s="1424"/>
      <c r="AB35" s="1424"/>
      <c r="AC35" s="1424"/>
      <c r="AD35" s="1077"/>
      <c r="AE35" s="160">
        <v>1</v>
      </c>
      <c r="AF35" s="206">
        <f t="shared" si="14"/>
        <v>30</v>
      </c>
      <c r="AG35" s="1130">
        <f t="shared" ref="AG35:AG36" si="21">18*BB35</f>
        <v>0</v>
      </c>
      <c r="AH35" s="752">
        <f t="shared" ref="AH35" si="22">18*BC35</f>
        <v>0</v>
      </c>
      <c r="AI35" s="183"/>
      <c r="AJ35" s="752">
        <f>18*BD35</f>
        <v>0</v>
      </c>
      <c r="AK35" s="183"/>
      <c r="AL35" s="931">
        <f t="shared" ref="AL35" si="23">(BE35+BA35)*18</f>
        <v>0</v>
      </c>
      <c r="AM35" s="183"/>
      <c r="AN35" s="645"/>
      <c r="AO35" s="332">
        <f t="shared" si="15"/>
        <v>30</v>
      </c>
      <c r="AP35" s="178"/>
      <c r="AQ35" s="179">
        <v>4</v>
      </c>
      <c r="AR35" s="179"/>
      <c r="AS35" s="179"/>
      <c r="AT35" s="179">
        <v>4</v>
      </c>
      <c r="AU35" s="179"/>
      <c r="AV35" s="179"/>
      <c r="AW35" s="657"/>
      <c r="AX35" s="178"/>
      <c r="AY35" s="179"/>
      <c r="AZ35" s="179"/>
      <c r="BA35" s="657"/>
      <c r="BB35" s="956">
        <f t="shared" si="16"/>
        <v>0</v>
      </c>
      <c r="BC35" s="959"/>
      <c r="BD35" s="957"/>
      <c r="BE35" s="958"/>
    </row>
    <row r="36" spans="1:57" s="497" customFormat="1" ht="103.8" customHeight="1" thickBot="1" x14ac:dyDescent="0.3">
      <c r="B36" s="826">
        <v>14</v>
      </c>
      <c r="C36" s="942"/>
      <c r="D36" s="943"/>
      <c r="E36" s="943"/>
      <c r="F36" s="943"/>
      <c r="G36" s="943"/>
      <c r="H36" s="943"/>
      <c r="I36" s="943"/>
      <c r="J36" s="943"/>
      <c r="K36" s="943"/>
      <c r="L36" s="943"/>
      <c r="M36" s="943"/>
      <c r="N36" s="943"/>
      <c r="O36" s="943"/>
      <c r="P36" s="943"/>
      <c r="Q36" s="943"/>
      <c r="R36" s="943"/>
      <c r="S36" s="944"/>
      <c r="T36" s="1202" t="s">
        <v>182</v>
      </c>
      <c r="U36" s="1203"/>
      <c r="V36" s="1204"/>
      <c r="W36" s="1423" t="s">
        <v>72</v>
      </c>
      <c r="X36" s="1424"/>
      <c r="Y36" s="1424"/>
      <c r="Z36" s="1424"/>
      <c r="AA36" s="1424"/>
      <c r="AB36" s="1424"/>
      <c r="AC36" s="1424"/>
      <c r="AD36" s="1077"/>
      <c r="AE36" s="749">
        <v>4.5</v>
      </c>
      <c r="AF36" s="750">
        <f t="shared" si="14"/>
        <v>135</v>
      </c>
      <c r="AG36" s="207">
        <f t="shared" si="21"/>
        <v>63</v>
      </c>
      <c r="AH36" s="208">
        <v>36</v>
      </c>
      <c r="AI36" s="208"/>
      <c r="AJ36" s="208"/>
      <c r="AK36" s="208"/>
      <c r="AL36" s="937">
        <v>27</v>
      </c>
      <c r="AM36" s="208"/>
      <c r="AN36" s="754"/>
      <c r="AO36" s="939">
        <f t="shared" si="15"/>
        <v>72</v>
      </c>
      <c r="AP36" s="187">
        <v>4</v>
      </c>
      <c r="AQ36" s="188"/>
      <c r="AR36" s="188">
        <v>4</v>
      </c>
      <c r="AS36" s="188"/>
      <c r="AT36" s="188"/>
      <c r="AU36" s="188"/>
      <c r="AV36" s="188"/>
      <c r="AW36" s="940"/>
      <c r="AX36" s="187"/>
      <c r="AY36" s="188"/>
      <c r="AZ36" s="188"/>
      <c r="BA36" s="940"/>
      <c r="BB36" s="960">
        <f t="shared" si="16"/>
        <v>3.5</v>
      </c>
      <c r="BC36" s="961">
        <v>2</v>
      </c>
      <c r="BD36" s="962"/>
      <c r="BE36" s="963">
        <v>1.5</v>
      </c>
    </row>
    <row r="37" spans="1:57" s="497" customFormat="1" ht="43.5" customHeight="1" thickBot="1" x14ac:dyDescent="0.3">
      <c r="A37" s="941"/>
      <c r="B37" s="1522" t="s">
        <v>185</v>
      </c>
      <c r="C37" s="1523"/>
      <c r="D37" s="1523"/>
      <c r="E37" s="1523"/>
      <c r="F37" s="1523"/>
      <c r="G37" s="1523"/>
      <c r="H37" s="1523"/>
      <c r="I37" s="1523"/>
      <c r="J37" s="1523"/>
      <c r="K37" s="1523"/>
      <c r="L37" s="1523"/>
      <c r="M37" s="1523"/>
      <c r="N37" s="1523"/>
      <c r="O37" s="1523"/>
      <c r="P37" s="1523"/>
      <c r="Q37" s="1523"/>
      <c r="R37" s="1523"/>
      <c r="S37" s="1523"/>
      <c r="T37" s="1523"/>
      <c r="U37" s="1523"/>
      <c r="V37" s="1523"/>
      <c r="W37" s="1523"/>
      <c r="X37" s="1523"/>
      <c r="Y37" s="1523"/>
      <c r="Z37" s="1523"/>
      <c r="AA37" s="1523"/>
      <c r="AB37" s="1523"/>
      <c r="AC37" s="1523"/>
      <c r="AD37" s="1524"/>
      <c r="AE37" s="192">
        <f>SUM(AE27:AE36)</f>
        <v>36.5</v>
      </c>
      <c r="AF37" s="339">
        <f>SUM(AF27:AF36)</f>
        <v>1095</v>
      </c>
      <c r="AG37" s="210">
        <f>SUM(AG27:AG36)</f>
        <v>513</v>
      </c>
      <c r="AH37" s="1161">
        <f>SUM(AH27:AH36)</f>
        <v>279</v>
      </c>
      <c r="AI37" s="1161"/>
      <c r="AJ37" s="1162">
        <f>SUM(AJ27:AJ36)</f>
        <v>0</v>
      </c>
      <c r="AK37" s="1161"/>
      <c r="AL37" s="1163">
        <f>SUM(AL27:AL36)</f>
        <v>234</v>
      </c>
      <c r="AM37" s="1164"/>
      <c r="AN37" s="211"/>
      <c r="AO37" s="473">
        <f>SUM(AO27:AO36)</f>
        <v>582</v>
      </c>
      <c r="AP37" s="198">
        <f t="shared" ref="AP37:AW37" si="24">COUNT(AP27:AP36)</f>
        <v>6</v>
      </c>
      <c r="AQ37" s="199">
        <f t="shared" si="24"/>
        <v>4</v>
      </c>
      <c r="AR37" s="199">
        <f t="shared" si="24"/>
        <v>6</v>
      </c>
      <c r="AS37" s="608">
        <f t="shared" si="24"/>
        <v>0</v>
      </c>
      <c r="AT37" s="199">
        <f t="shared" si="24"/>
        <v>2</v>
      </c>
      <c r="AU37" s="199">
        <f t="shared" si="24"/>
        <v>1</v>
      </c>
      <c r="AV37" s="608">
        <f t="shared" si="24"/>
        <v>0</v>
      </c>
      <c r="AW37" s="609">
        <f t="shared" si="24"/>
        <v>0</v>
      </c>
      <c r="AX37" s="201">
        <f t="shared" ref="AX37:BE37" si="25">SUM(AX27:AX36)</f>
        <v>13.5</v>
      </c>
      <c r="AY37" s="199">
        <f t="shared" si="25"/>
        <v>7</v>
      </c>
      <c r="AZ37" s="199">
        <f t="shared" si="25"/>
        <v>4</v>
      </c>
      <c r="BA37" s="607">
        <f t="shared" si="25"/>
        <v>2.5</v>
      </c>
      <c r="BB37" s="202">
        <f t="shared" si="25"/>
        <v>15</v>
      </c>
      <c r="BC37" s="172">
        <f t="shared" si="25"/>
        <v>8.5</v>
      </c>
      <c r="BD37" s="610">
        <f t="shared" si="25"/>
        <v>0</v>
      </c>
      <c r="BE37" s="203">
        <f t="shared" si="25"/>
        <v>6.5</v>
      </c>
    </row>
    <row r="38" spans="1:57" s="497" customFormat="1" ht="49.95" customHeight="1" thickBot="1" x14ac:dyDescent="0.3">
      <c r="A38" s="941"/>
      <c r="B38" s="1233" t="s">
        <v>195</v>
      </c>
      <c r="C38" s="1234"/>
      <c r="D38" s="1234"/>
      <c r="E38" s="1234"/>
      <c r="F38" s="1234"/>
      <c r="G38" s="1234"/>
      <c r="H38" s="1234"/>
      <c r="I38" s="1234"/>
      <c r="J38" s="1234"/>
      <c r="K38" s="1234"/>
      <c r="L38" s="1234"/>
      <c r="M38" s="1234"/>
      <c r="N38" s="1234"/>
      <c r="O38" s="1234"/>
      <c r="P38" s="1234"/>
      <c r="Q38" s="1234"/>
      <c r="R38" s="1234"/>
      <c r="S38" s="1234"/>
      <c r="T38" s="1234"/>
      <c r="U38" s="1234"/>
      <c r="V38" s="1234"/>
      <c r="W38" s="1234"/>
      <c r="X38" s="1234"/>
      <c r="Y38" s="1234"/>
      <c r="Z38" s="1234"/>
      <c r="AA38" s="1234"/>
      <c r="AB38" s="1234"/>
      <c r="AC38" s="1234"/>
      <c r="AD38" s="1234"/>
      <c r="AE38" s="472">
        <f t="shared" ref="AE38:BE38" si="26">AE25+AE37</f>
        <v>50</v>
      </c>
      <c r="AF38" s="338">
        <f t="shared" si="26"/>
        <v>1500</v>
      </c>
      <c r="AG38" s="174">
        <f t="shared" si="26"/>
        <v>765</v>
      </c>
      <c r="AH38" s="175">
        <f t="shared" si="26"/>
        <v>351</v>
      </c>
      <c r="AI38" s="611">
        <f t="shared" si="26"/>
        <v>0</v>
      </c>
      <c r="AJ38" s="175">
        <f t="shared" si="26"/>
        <v>162</v>
      </c>
      <c r="AK38" s="611">
        <f t="shared" si="26"/>
        <v>0</v>
      </c>
      <c r="AL38" s="434">
        <f t="shared" si="26"/>
        <v>252</v>
      </c>
      <c r="AM38" s="611">
        <f t="shared" si="26"/>
        <v>0</v>
      </c>
      <c r="AN38" s="1071">
        <f t="shared" si="26"/>
        <v>0</v>
      </c>
      <c r="AO38" s="366">
        <f t="shared" si="26"/>
        <v>735</v>
      </c>
      <c r="AP38" s="230">
        <f t="shared" si="26"/>
        <v>6</v>
      </c>
      <c r="AQ38" s="231">
        <f t="shared" si="26"/>
        <v>8</v>
      </c>
      <c r="AR38" s="231">
        <f t="shared" si="26"/>
        <v>8</v>
      </c>
      <c r="AS38" s="616">
        <f t="shared" si="26"/>
        <v>0</v>
      </c>
      <c r="AT38" s="231">
        <f t="shared" si="26"/>
        <v>2</v>
      </c>
      <c r="AU38" s="231">
        <f t="shared" si="26"/>
        <v>2</v>
      </c>
      <c r="AV38" s="231">
        <f t="shared" si="26"/>
        <v>2</v>
      </c>
      <c r="AW38" s="605">
        <f t="shared" si="26"/>
        <v>0</v>
      </c>
      <c r="AX38" s="233">
        <f t="shared" si="26"/>
        <v>23.5</v>
      </c>
      <c r="AY38" s="231">
        <f t="shared" si="26"/>
        <v>11</v>
      </c>
      <c r="AZ38" s="231">
        <f t="shared" si="26"/>
        <v>9</v>
      </c>
      <c r="BA38" s="242">
        <f t="shared" si="26"/>
        <v>3.5</v>
      </c>
      <c r="BB38" s="233">
        <f t="shared" si="26"/>
        <v>19</v>
      </c>
      <c r="BC38" s="231">
        <f t="shared" si="26"/>
        <v>8.5</v>
      </c>
      <c r="BD38" s="231">
        <f t="shared" si="26"/>
        <v>4</v>
      </c>
      <c r="BE38" s="242">
        <f t="shared" si="26"/>
        <v>6.5</v>
      </c>
    </row>
    <row r="39" spans="1:57" s="497" customFormat="1" ht="49.5" customHeight="1" thickBot="1" x14ac:dyDescent="0.3">
      <c r="A39" s="941"/>
      <c r="B39" s="1518" t="s">
        <v>186</v>
      </c>
      <c r="C39" s="1519"/>
      <c r="D39" s="1519"/>
      <c r="E39" s="1519"/>
      <c r="F39" s="1519"/>
      <c r="G39" s="1519"/>
      <c r="H39" s="1519"/>
      <c r="I39" s="1519"/>
      <c r="J39" s="1519"/>
      <c r="K39" s="1519"/>
      <c r="L39" s="1519"/>
      <c r="M39" s="1519"/>
      <c r="N39" s="1519"/>
      <c r="O39" s="1519"/>
      <c r="P39" s="1519"/>
      <c r="Q39" s="1519"/>
      <c r="R39" s="1519"/>
      <c r="S39" s="1519"/>
      <c r="T39" s="1519"/>
      <c r="U39" s="1519"/>
      <c r="V39" s="1519"/>
      <c r="W39" s="1519"/>
      <c r="X39" s="1519"/>
      <c r="Y39" s="1519"/>
      <c r="Z39" s="1519"/>
      <c r="AA39" s="1519"/>
      <c r="AB39" s="1519"/>
      <c r="AC39" s="1519"/>
      <c r="AD39" s="1519"/>
      <c r="AE39" s="1520"/>
      <c r="AF39" s="1520"/>
      <c r="AG39" s="1520"/>
      <c r="AH39" s="1520"/>
      <c r="AI39" s="1520"/>
      <c r="AJ39" s="1520"/>
      <c r="AK39" s="1520"/>
      <c r="AL39" s="1520"/>
      <c r="AM39" s="1520"/>
      <c r="AN39" s="1520"/>
      <c r="AO39" s="1520"/>
      <c r="AP39" s="1520"/>
      <c r="AQ39" s="1520"/>
      <c r="AR39" s="1520"/>
      <c r="AS39" s="1520"/>
      <c r="AT39" s="1520"/>
      <c r="AU39" s="1520"/>
      <c r="AV39" s="1520"/>
      <c r="AW39" s="1520"/>
      <c r="AX39" s="1520"/>
      <c r="AY39" s="1520"/>
      <c r="AZ39" s="1520"/>
      <c r="BA39" s="1520"/>
      <c r="BB39" s="1520"/>
      <c r="BC39" s="1520"/>
      <c r="BD39" s="1520"/>
      <c r="BE39" s="1521"/>
    </row>
    <row r="40" spans="1:57" s="497" customFormat="1" ht="49.5" customHeight="1" thickBot="1" x14ac:dyDescent="0.3">
      <c r="A40" s="941"/>
      <c r="B40" s="1514" t="s">
        <v>187</v>
      </c>
      <c r="C40" s="1515"/>
      <c r="D40" s="1515"/>
      <c r="E40" s="1515"/>
      <c r="F40" s="1515"/>
      <c r="G40" s="1515"/>
      <c r="H40" s="1515"/>
      <c r="I40" s="1515"/>
      <c r="J40" s="1515"/>
      <c r="K40" s="1515"/>
      <c r="L40" s="1515"/>
      <c r="M40" s="1515"/>
      <c r="N40" s="1515"/>
      <c r="O40" s="1515"/>
      <c r="P40" s="1515"/>
      <c r="Q40" s="1515"/>
      <c r="R40" s="1515"/>
      <c r="S40" s="1515"/>
      <c r="T40" s="1515"/>
      <c r="U40" s="1515"/>
      <c r="V40" s="1515"/>
      <c r="W40" s="1515"/>
      <c r="X40" s="1515"/>
      <c r="Y40" s="1515"/>
      <c r="Z40" s="1515"/>
      <c r="AA40" s="1515"/>
      <c r="AB40" s="1515"/>
      <c r="AC40" s="1515"/>
      <c r="AD40" s="1515"/>
      <c r="AE40" s="1515"/>
      <c r="AF40" s="1515"/>
      <c r="AG40" s="1515"/>
      <c r="AH40" s="1515"/>
      <c r="AI40" s="1515"/>
      <c r="AJ40" s="1515"/>
      <c r="AK40" s="1515"/>
      <c r="AL40" s="1515"/>
      <c r="AM40" s="1515"/>
      <c r="AN40" s="1515"/>
      <c r="AO40" s="1515"/>
      <c r="AP40" s="1515"/>
      <c r="AQ40" s="1515"/>
      <c r="AR40" s="1515"/>
      <c r="AS40" s="1515"/>
      <c r="AT40" s="1515"/>
      <c r="AU40" s="1515"/>
      <c r="AV40" s="1515"/>
      <c r="AW40" s="1515"/>
      <c r="AX40" s="1515"/>
      <c r="AY40" s="1515"/>
      <c r="AZ40" s="1515"/>
      <c r="BA40" s="1515"/>
      <c r="BB40" s="1515"/>
      <c r="BC40" s="1515"/>
      <c r="BD40" s="1515"/>
      <c r="BE40" s="1516"/>
    </row>
    <row r="41" spans="1:57" s="497" customFormat="1" ht="96.45" customHeight="1" x14ac:dyDescent="0.25">
      <c r="B41" s="825">
        <v>15</v>
      </c>
      <c r="C41" s="1038"/>
      <c r="D41" s="917"/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  <c r="S41" s="1039"/>
      <c r="T41" s="1259" t="s">
        <v>190</v>
      </c>
      <c r="U41" s="1260"/>
      <c r="V41" s="1441"/>
      <c r="W41" s="1262"/>
      <c r="X41" s="1263"/>
      <c r="Y41" s="1263"/>
      <c r="Z41" s="1263"/>
      <c r="AA41" s="1263"/>
      <c r="AB41" s="1263"/>
      <c r="AC41" s="1263"/>
      <c r="AD41" s="1517"/>
      <c r="AE41" s="906"/>
      <c r="AF41" s="1040"/>
      <c r="AG41" s="945"/>
      <c r="AH41" s="946"/>
      <c r="AI41" s="946"/>
      <c r="AJ41" s="946"/>
      <c r="AK41" s="946"/>
      <c r="AL41" s="910"/>
      <c r="AM41" s="946"/>
      <c r="AN41" s="964"/>
      <c r="AO41" s="795"/>
      <c r="AP41" s="949"/>
      <c r="AQ41" s="950"/>
      <c r="AR41" s="950"/>
      <c r="AS41" s="950"/>
      <c r="AT41" s="950"/>
      <c r="AU41" s="950"/>
      <c r="AV41" s="950"/>
      <c r="AW41" s="966"/>
      <c r="AX41" s="1046"/>
      <c r="AY41" s="950"/>
      <c r="AZ41" s="950"/>
      <c r="BA41" s="966"/>
      <c r="BB41" s="1042"/>
      <c r="BC41" s="953"/>
      <c r="BD41" s="953"/>
      <c r="BE41" s="954"/>
    </row>
    <row r="42" spans="1:57" s="497" customFormat="1" ht="57.6" customHeight="1" x14ac:dyDescent="0.25">
      <c r="B42" s="1122"/>
      <c r="C42" s="204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5"/>
      <c r="T42" s="1202" t="s">
        <v>249</v>
      </c>
      <c r="U42" s="1415"/>
      <c r="V42" s="1134">
        <v>2</v>
      </c>
      <c r="W42" s="1412" t="s">
        <v>252</v>
      </c>
      <c r="X42" s="1413"/>
      <c r="Y42" s="1413"/>
      <c r="Z42" s="1413"/>
      <c r="AA42" s="1413"/>
      <c r="AB42" s="1413"/>
      <c r="AC42" s="1413"/>
      <c r="AD42" s="1414"/>
      <c r="AE42" s="160">
        <v>2</v>
      </c>
      <c r="AF42" s="649">
        <f>30*AE42</f>
        <v>60</v>
      </c>
      <c r="AG42" s="955">
        <f>18*BB42</f>
        <v>36</v>
      </c>
      <c r="AH42" s="183">
        <v>18</v>
      </c>
      <c r="AI42" s="183"/>
      <c r="AJ42" s="183">
        <v>18</v>
      </c>
      <c r="AK42" s="183"/>
      <c r="AL42" s="931">
        <f t="shared" ref="AL42:AL50" si="27">(BE42+BA42)*18</f>
        <v>0</v>
      </c>
      <c r="AM42" s="183"/>
      <c r="AN42" s="184"/>
      <c r="AO42" s="798">
        <f>AF42-AG42</f>
        <v>24</v>
      </c>
      <c r="AP42" s="178"/>
      <c r="AQ42" s="179">
        <v>4</v>
      </c>
      <c r="AR42" s="179">
        <v>4</v>
      </c>
      <c r="AS42" s="179"/>
      <c r="AT42" s="179"/>
      <c r="AU42" s="179"/>
      <c r="AV42" s="179"/>
      <c r="AW42" s="180"/>
      <c r="AX42" s="1047">
        <f>SUM(AY42:BA42)</f>
        <v>0</v>
      </c>
      <c r="AY42" s="179"/>
      <c r="AZ42" s="179"/>
      <c r="BA42" s="180"/>
      <c r="BB42" s="1043">
        <f>SUM(BC42:BE42)</f>
        <v>2</v>
      </c>
      <c r="BC42" s="181">
        <v>1</v>
      </c>
      <c r="BD42" s="181">
        <v>1</v>
      </c>
      <c r="BE42" s="182"/>
    </row>
    <row r="43" spans="1:57" s="497" customFormat="1" ht="57.6" customHeight="1" x14ac:dyDescent="0.25">
      <c r="B43" s="1124"/>
      <c r="C43" s="204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5"/>
      <c r="T43" s="1202" t="s">
        <v>250</v>
      </c>
      <c r="U43" s="1415"/>
      <c r="V43" s="1134">
        <v>2</v>
      </c>
      <c r="W43" s="1412" t="s">
        <v>252</v>
      </c>
      <c r="X43" s="1413"/>
      <c r="Y43" s="1413"/>
      <c r="Z43" s="1413"/>
      <c r="AA43" s="1413"/>
      <c r="AB43" s="1413"/>
      <c r="AC43" s="1413"/>
      <c r="AD43" s="1414"/>
      <c r="AE43" s="160">
        <v>2</v>
      </c>
      <c r="AF43" s="649">
        <f>30*AE43</f>
        <v>60</v>
      </c>
      <c r="AG43" s="955">
        <f>18*BB43</f>
        <v>36</v>
      </c>
      <c r="AH43" s="183">
        <v>18</v>
      </c>
      <c r="AI43" s="183"/>
      <c r="AJ43" s="183">
        <v>18</v>
      </c>
      <c r="AK43" s="183"/>
      <c r="AL43" s="931">
        <f t="shared" si="27"/>
        <v>0</v>
      </c>
      <c r="AM43" s="183"/>
      <c r="AN43" s="184"/>
      <c r="AO43" s="798">
        <f>AF43-AG43</f>
        <v>24</v>
      </c>
      <c r="AP43" s="178"/>
      <c r="AQ43" s="179">
        <v>4</v>
      </c>
      <c r="AR43" s="179">
        <v>4</v>
      </c>
      <c r="AS43" s="179"/>
      <c r="AT43" s="179"/>
      <c r="AU43" s="179"/>
      <c r="AV43" s="179"/>
      <c r="AW43" s="180"/>
      <c r="AX43" s="1047">
        <f>SUM(AY43:BA43)</f>
        <v>0</v>
      </c>
      <c r="AY43" s="179"/>
      <c r="AZ43" s="179"/>
      <c r="BA43" s="180"/>
      <c r="BB43" s="1043">
        <f>SUM(BC43:BE43)</f>
        <v>2</v>
      </c>
      <c r="BC43" s="181">
        <v>1</v>
      </c>
      <c r="BD43" s="181">
        <v>1</v>
      </c>
      <c r="BE43" s="182"/>
    </row>
    <row r="44" spans="1:57" s="497" customFormat="1" ht="86.4" customHeight="1" x14ac:dyDescent="0.25">
      <c r="B44" s="1124"/>
      <c r="C44" s="204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205"/>
      <c r="T44" s="1202" t="s">
        <v>273</v>
      </c>
      <c r="U44" s="1415"/>
      <c r="V44" s="1134">
        <v>3</v>
      </c>
      <c r="W44" s="1412" t="s">
        <v>252</v>
      </c>
      <c r="X44" s="1413"/>
      <c r="Y44" s="1413"/>
      <c r="Z44" s="1413"/>
      <c r="AA44" s="1413"/>
      <c r="AB44" s="1413"/>
      <c r="AC44" s="1413"/>
      <c r="AD44" s="1414"/>
      <c r="AE44" s="160">
        <v>2</v>
      </c>
      <c r="AF44" s="649">
        <f>30*AE44</f>
        <v>60</v>
      </c>
      <c r="AG44" s="955">
        <f>18*BB44</f>
        <v>36</v>
      </c>
      <c r="AH44" s="183">
        <v>18</v>
      </c>
      <c r="AI44" s="183"/>
      <c r="AJ44" s="183">
        <v>18</v>
      </c>
      <c r="AK44" s="183"/>
      <c r="AL44" s="931">
        <f t="shared" ref="AL44" si="28">(BE44+BA44)*18</f>
        <v>0</v>
      </c>
      <c r="AM44" s="183"/>
      <c r="AN44" s="184"/>
      <c r="AO44" s="1116">
        <f>AF44-AG44</f>
        <v>24</v>
      </c>
      <c r="AP44" s="178"/>
      <c r="AQ44" s="179">
        <v>4</v>
      </c>
      <c r="AR44" s="179">
        <v>4</v>
      </c>
      <c r="AS44" s="179"/>
      <c r="AT44" s="179"/>
      <c r="AU44" s="179"/>
      <c r="AV44" s="179"/>
      <c r="AW44" s="180"/>
      <c r="AX44" s="1047">
        <f>SUM(AY44:BA44)</f>
        <v>0</v>
      </c>
      <c r="AY44" s="179"/>
      <c r="AZ44" s="179"/>
      <c r="BA44" s="180"/>
      <c r="BB44" s="1043">
        <f>SUM(BC44:BE44)</f>
        <v>2</v>
      </c>
      <c r="BC44" s="181">
        <v>1</v>
      </c>
      <c r="BD44" s="181">
        <v>1</v>
      </c>
      <c r="BE44" s="182"/>
    </row>
    <row r="45" spans="1:57" s="497" customFormat="1" ht="55.2" customHeight="1" x14ac:dyDescent="0.25">
      <c r="B45" s="1124"/>
      <c r="C45" s="204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5"/>
      <c r="T45" s="1202" t="s">
        <v>251</v>
      </c>
      <c r="U45" s="1415"/>
      <c r="V45" s="1134">
        <v>55</v>
      </c>
      <c r="W45" s="1412" t="s">
        <v>252</v>
      </c>
      <c r="X45" s="1413"/>
      <c r="Y45" s="1413"/>
      <c r="Z45" s="1413"/>
      <c r="AA45" s="1413"/>
      <c r="AB45" s="1413"/>
      <c r="AC45" s="1413"/>
      <c r="AD45" s="1414"/>
      <c r="AE45" s="160">
        <v>2</v>
      </c>
      <c r="AF45" s="649">
        <f>30*AE45</f>
        <v>60</v>
      </c>
      <c r="AG45" s="955">
        <f>18*BB45</f>
        <v>36</v>
      </c>
      <c r="AH45" s="183">
        <v>18</v>
      </c>
      <c r="AI45" s="183"/>
      <c r="AJ45" s="183">
        <v>18</v>
      </c>
      <c r="AK45" s="183"/>
      <c r="AL45" s="931">
        <f t="shared" si="27"/>
        <v>0</v>
      </c>
      <c r="AM45" s="183"/>
      <c r="AN45" s="184"/>
      <c r="AO45" s="798">
        <f>AF45-AG45</f>
        <v>24</v>
      </c>
      <c r="AP45" s="178"/>
      <c r="AQ45" s="179">
        <v>4</v>
      </c>
      <c r="AR45" s="179">
        <v>4</v>
      </c>
      <c r="AS45" s="179"/>
      <c r="AT45" s="179"/>
      <c r="AU45" s="179"/>
      <c r="AV45" s="179"/>
      <c r="AW45" s="180"/>
      <c r="AX45" s="1047">
        <f>SUM(AY45:BA45)</f>
        <v>0</v>
      </c>
      <c r="AY45" s="179"/>
      <c r="AZ45" s="179"/>
      <c r="BA45" s="180"/>
      <c r="BB45" s="1043">
        <f>SUM(BC45:BE45)</f>
        <v>2</v>
      </c>
      <c r="BC45" s="181">
        <v>1</v>
      </c>
      <c r="BD45" s="181">
        <v>1</v>
      </c>
      <c r="BE45" s="182"/>
    </row>
    <row r="46" spans="1:57" s="497" customFormat="1" ht="55.2" customHeight="1" thickBot="1" x14ac:dyDescent="0.3">
      <c r="B46" s="1123"/>
      <c r="C46" s="933"/>
      <c r="D46" s="934"/>
      <c r="E46" s="934"/>
      <c r="F46" s="934"/>
      <c r="G46" s="934"/>
      <c r="H46" s="934"/>
      <c r="I46" s="934"/>
      <c r="J46" s="934"/>
      <c r="K46" s="934"/>
      <c r="L46" s="934"/>
      <c r="M46" s="934"/>
      <c r="N46" s="934"/>
      <c r="O46" s="934"/>
      <c r="P46" s="934"/>
      <c r="Q46" s="934"/>
      <c r="R46" s="934"/>
      <c r="S46" s="935"/>
      <c r="T46" s="1270" t="s">
        <v>258</v>
      </c>
      <c r="U46" s="1408"/>
      <c r="V46" s="1135">
        <v>9</v>
      </c>
      <c r="W46" s="1409" t="s">
        <v>252</v>
      </c>
      <c r="X46" s="1410"/>
      <c r="Y46" s="1410"/>
      <c r="Z46" s="1410"/>
      <c r="AA46" s="1410"/>
      <c r="AB46" s="1410"/>
      <c r="AC46" s="1410"/>
      <c r="AD46" s="1411"/>
      <c r="AE46" s="749">
        <v>2</v>
      </c>
      <c r="AF46" s="163">
        <f>30*AE46</f>
        <v>60</v>
      </c>
      <c r="AG46" s="207">
        <f>18*BB46</f>
        <v>36</v>
      </c>
      <c r="AH46" s="208">
        <v>18</v>
      </c>
      <c r="AI46" s="208"/>
      <c r="AJ46" s="208">
        <v>18</v>
      </c>
      <c r="AK46" s="208"/>
      <c r="AL46" s="937">
        <f t="shared" ref="AL46" si="29">(BE46+BA46)*18</f>
        <v>0</v>
      </c>
      <c r="AM46" s="208"/>
      <c r="AN46" s="1041"/>
      <c r="AO46" s="186">
        <f>AF46-AG46</f>
        <v>24</v>
      </c>
      <c r="AP46" s="187"/>
      <c r="AQ46" s="188">
        <v>4</v>
      </c>
      <c r="AR46" s="188">
        <v>4</v>
      </c>
      <c r="AS46" s="188"/>
      <c r="AT46" s="188"/>
      <c r="AU46" s="188"/>
      <c r="AV46" s="188"/>
      <c r="AW46" s="189"/>
      <c r="AX46" s="1048">
        <f>SUM(AY46:BA46)</f>
        <v>0</v>
      </c>
      <c r="AY46" s="188"/>
      <c r="AZ46" s="188"/>
      <c r="BA46" s="189"/>
      <c r="BB46" s="1044">
        <f>SUM(BC46:BE46)</f>
        <v>2</v>
      </c>
      <c r="BC46" s="190">
        <v>1</v>
      </c>
      <c r="BD46" s="190">
        <v>1</v>
      </c>
      <c r="BE46" s="191"/>
    </row>
    <row r="47" spans="1:57" s="497" customFormat="1" ht="96.45" customHeight="1" x14ac:dyDescent="0.25">
      <c r="B47" s="825">
        <v>16</v>
      </c>
      <c r="C47" s="1038"/>
      <c r="D47" s="917"/>
      <c r="E47" s="917"/>
      <c r="F47" s="917"/>
      <c r="G47" s="917"/>
      <c r="H47" s="917"/>
      <c r="I47" s="917"/>
      <c r="J47" s="917"/>
      <c r="K47" s="917"/>
      <c r="L47" s="917"/>
      <c r="M47" s="917"/>
      <c r="N47" s="917"/>
      <c r="O47" s="917"/>
      <c r="P47" s="917"/>
      <c r="Q47" s="917"/>
      <c r="R47" s="917"/>
      <c r="S47" s="1039"/>
      <c r="T47" s="1259" t="s">
        <v>191</v>
      </c>
      <c r="U47" s="1525"/>
      <c r="V47" s="1526"/>
      <c r="W47" s="1508"/>
      <c r="X47" s="1509"/>
      <c r="Y47" s="1509"/>
      <c r="Z47" s="1509"/>
      <c r="AA47" s="1509"/>
      <c r="AB47" s="1509"/>
      <c r="AC47" s="1510"/>
      <c r="AD47" s="1138"/>
      <c r="AE47" s="906"/>
      <c r="AF47" s="907"/>
      <c r="AG47" s="945"/>
      <c r="AH47" s="946"/>
      <c r="AI47" s="946"/>
      <c r="AJ47" s="946"/>
      <c r="AK47" s="946"/>
      <c r="AL47" s="910"/>
      <c r="AM47" s="946"/>
      <c r="AN47" s="964"/>
      <c r="AO47" s="965"/>
      <c r="AP47" s="949"/>
      <c r="AQ47" s="950"/>
      <c r="AR47" s="950"/>
      <c r="AS47" s="950"/>
      <c r="AT47" s="950"/>
      <c r="AU47" s="950"/>
      <c r="AV47" s="950"/>
      <c r="AW47" s="966"/>
      <c r="AX47" s="967"/>
      <c r="AY47" s="950"/>
      <c r="AZ47" s="950"/>
      <c r="BA47" s="966"/>
      <c r="BB47" s="916"/>
      <c r="BC47" s="953"/>
      <c r="BD47" s="953"/>
      <c r="BE47" s="954"/>
    </row>
    <row r="48" spans="1:57" s="497" customFormat="1" ht="62.4" customHeight="1" x14ac:dyDescent="0.25">
      <c r="B48" s="1122"/>
      <c r="C48" s="204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205"/>
      <c r="T48" s="1421" t="s">
        <v>253</v>
      </c>
      <c r="U48" s="1422"/>
      <c r="V48" s="1136">
        <v>38</v>
      </c>
      <c r="W48" s="1423" t="s">
        <v>269</v>
      </c>
      <c r="X48" s="1424"/>
      <c r="Y48" s="1424"/>
      <c r="Z48" s="1424"/>
      <c r="AA48" s="1424"/>
      <c r="AB48" s="1424"/>
      <c r="AC48" s="1425"/>
      <c r="AD48" s="1139"/>
      <c r="AE48" s="160">
        <v>2</v>
      </c>
      <c r="AF48" s="206">
        <f>30*AE48</f>
        <v>60</v>
      </c>
      <c r="AG48" s="955">
        <f>18*BB48</f>
        <v>36</v>
      </c>
      <c r="AH48" s="183">
        <v>18</v>
      </c>
      <c r="AI48" s="183"/>
      <c r="AJ48" s="183">
        <v>18</v>
      </c>
      <c r="AK48" s="183"/>
      <c r="AL48" s="931">
        <f t="shared" ref="AL48" si="30">(BE48+BA48)*18</f>
        <v>0</v>
      </c>
      <c r="AM48" s="183"/>
      <c r="AN48" s="184"/>
      <c r="AO48" s="651">
        <f>AF48-AG48</f>
        <v>24</v>
      </c>
      <c r="AP48" s="178"/>
      <c r="AQ48" s="179">
        <v>4</v>
      </c>
      <c r="AR48" s="179">
        <v>4</v>
      </c>
      <c r="AS48" s="179"/>
      <c r="AT48" s="179"/>
      <c r="AU48" s="179"/>
      <c r="AV48" s="179"/>
      <c r="AW48" s="180"/>
      <c r="AX48" s="968">
        <f>SUM(AY48:BA48)</f>
        <v>0</v>
      </c>
      <c r="AY48" s="179"/>
      <c r="AZ48" s="179"/>
      <c r="BA48" s="180"/>
      <c r="BB48" s="928">
        <f>SUM(BC48:BE48)</f>
        <v>2</v>
      </c>
      <c r="BC48" s="181">
        <v>1</v>
      </c>
      <c r="BD48" s="181">
        <v>1</v>
      </c>
      <c r="BE48" s="182"/>
    </row>
    <row r="49" spans="1:72" s="497" customFormat="1" ht="62.4" customHeight="1" x14ac:dyDescent="0.25">
      <c r="B49" s="1124"/>
      <c r="C49" s="204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205"/>
      <c r="T49" s="1421" t="s">
        <v>254</v>
      </c>
      <c r="U49" s="1422"/>
      <c r="V49" s="1136">
        <v>2</v>
      </c>
      <c r="W49" s="1423" t="s">
        <v>269</v>
      </c>
      <c r="X49" s="1424"/>
      <c r="Y49" s="1424"/>
      <c r="Z49" s="1424"/>
      <c r="AA49" s="1424"/>
      <c r="AB49" s="1424"/>
      <c r="AC49" s="1425"/>
      <c r="AD49" s="1139"/>
      <c r="AE49" s="160">
        <v>2</v>
      </c>
      <c r="AF49" s="206">
        <f>30*AE49</f>
        <v>60</v>
      </c>
      <c r="AG49" s="955">
        <f>18*BB49</f>
        <v>36</v>
      </c>
      <c r="AH49" s="183">
        <v>18</v>
      </c>
      <c r="AI49" s="183"/>
      <c r="AJ49" s="183">
        <v>18</v>
      </c>
      <c r="AK49" s="183"/>
      <c r="AL49" s="931">
        <f t="shared" si="27"/>
        <v>0</v>
      </c>
      <c r="AM49" s="183"/>
      <c r="AN49" s="184"/>
      <c r="AO49" s="651">
        <f>AF49-AG49</f>
        <v>24</v>
      </c>
      <c r="AP49" s="178"/>
      <c r="AQ49" s="179">
        <v>4</v>
      </c>
      <c r="AR49" s="179">
        <v>4</v>
      </c>
      <c r="AS49" s="179"/>
      <c r="AT49" s="179"/>
      <c r="AU49" s="179"/>
      <c r="AV49" s="179"/>
      <c r="AW49" s="180"/>
      <c r="AX49" s="968">
        <f>SUM(AY49:BA49)</f>
        <v>0</v>
      </c>
      <c r="AY49" s="179"/>
      <c r="AZ49" s="179"/>
      <c r="BA49" s="180"/>
      <c r="BB49" s="928">
        <f>SUM(BC49:BE49)</f>
        <v>2</v>
      </c>
      <c r="BC49" s="181">
        <v>1</v>
      </c>
      <c r="BD49" s="181">
        <v>1</v>
      </c>
      <c r="BE49" s="182"/>
    </row>
    <row r="50" spans="1:72" s="497" customFormat="1" ht="62.4" customHeight="1" x14ac:dyDescent="0.25">
      <c r="B50" s="1124"/>
      <c r="C50" s="204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5"/>
      <c r="T50" s="1421" t="s">
        <v>255</v>
      </c>
      <c r="U50" s="1422"/>
      <c r="V50" s="1136">
        <v>15</v>
      </c>
      <c r="W50" s="1423" t="s">
        <v>269</v>
      </c>
      <c r="X50" s="1424"/>
      <c r="Y50" s="1424"/>
      <c r="Z50" s="1424"/>
      <c r="AA50" s="1424"/>
      <c r="AB50" s="1424"/>
      <c r="AC50" s="1425"/>
      <c r="AD50" s="1139"/>
      <c r="AE50" s="160">
        <v>2</v>
      </c>
      <c r="AF50" s="206">
        <f>30*AE50</f>
        <v>60</v>
      </c>
      <c r="AG50" s="955">
        <f>18*BB50</f>
        <v>36</v>
      </c>
      <c r="AH50" s="183">
        <v>18</v>
      </c>
      <c r="AI50" s="183"/>
      <c r="AJ50" s="183">
        <v>18</v>
      </c>
      <c r="AK50" s="183"/>
      <c r="AL50" s="931">
        <f t="shared" si="27"/>
        <v>0</v>
      </c>
      <c r="AM50" s="183"/>
      <c r="AN50" s="184"/>
      <c r="AO50" s="651">
        <f>AF50-AG50</f>
        <v>24</v>
      </c>
      <c r="AP50" s="178"/>
      <c r="AQ50" s="179">
        <v>4</v>
      </c>
      <c r="AR50" s="179">
        <v>4</v>
      </c>
      <c r="AS50" s="179"/>
      <c r="AT50" s="179"/>
      <c r="AU50" s="179"/>
      <c r="AV50" s="179"/>
      <c r="AW50" s="180"/>
      <c r="AX50" s="968">
        <f>SUM(AY50:BA50)</f>
        <v>0</v>
      </c>
      <c r="AY50" s="179"/>
      <c r="AZ50" s="179"/>
      <c r="BA50" s="180"/>
      <c r="BB50" s="928">
        <f>SUM(BC50:BE50)</f>
        <v>2</v>
      </c>
      <c r="BC50" s="181">
        <v>1</v>
      </c>
      <c r="BD50" s="181">
        <v>1</v>
      </c>
      <c r="BE50" s="182"/>
    </row>
    <row r="51" spans="1:72" s="497" customFormat="1" ht="93.6" customHeight="1" x14ac:dyDescent="0.25">
      <c r="B51" s="1124"/>
      <c r="C51" s="204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5"/>
      <c r="T51" s="1421" t="s">
        <v>274</v>
      </c>
      <c r="U51" s="1422"/>
      <c r="V51" s="1136">
        <v>9</v>
      </c>
      <c r="W51" s="1423" t="s">
        <v>282</v>
      </c>
      <c r="X51" s="1424"/>
      <c r="Y51" s="1424"/>
      <c r="Z51" s="1424"/>
      <c r="AA51" s="1424"/>
      <c r="AB51" s="1424"/>
      <c r="AC51" s="1425"/>
      <c r="AD51" s="1139"/>
      <c r="AE51" s="160">
        <v>2</v>
      </c>
      <c r="AF51" s="206">
        <f>30*AE51</f>
        <v>60</v>
      </c>
      <c r="AG51" s="955">
        <f>18*BB51</f>
        <v>36</v>
      </c>
      <c r="AH51" s="183">
        <v>18</v>
      </c>
      <c r="AI51" s="183"/>
      <c r="AJ51" s="183">
        <v>18</v>
      </c>
      <c r="AK51" s="183"/>
      <c r="AL51" s="931">
        <f t="shared" ref="AL51" si="31">(BE51+BA51)*18</f>
        <v>0</v>
      </c>
      <c r="AM51" s="183"/>
      <c r="AN51" s="184"/>
      <c r="AO51" s="651">
        <f>AF51-AG51</f>
        <v>24</v>
      </c>
      <c r="AP51" s="178"/>
      <c r="AQ51" s="179">
        <v>4</v>
      </c>
      <c r="AR51" s="179">
        <v>4</v>
      </c>
      <c r="AS51" s="179"/>
      <c r="AT51" s="179"/>
      <c r="AU51" s="179"/>
      <c r="AV51" s="179"/>
      <c r="AW51" s="180"/>
      <c r="AX51" s="968">
        <f>SUM(AY51:BA51)</f>
        <v>0</v>
      </c>
      <c r="AY51" s="179"/>
      <c r="AZ51" s="179"/>
      <c r="BA51" s="180"/>
      <c r="BB51" s="928">
        <f>SUM(BC51:BE51)</f>
        <v>2</v>
      </c>
      <c r="BC51" s="181">
        <v>1</v>
      </c>
      <c r="BD51" s="181">
        <v>1</v>
      </c>
      <c r="BE51" s="182"/>
    </row>
    <row r="52" spans="1:72" s="497" customFormat="1" ht="57.6" customHeight="1" thickBot="1" x14ac:dyDescent="0.3">
      <c r="B52" s="1123"/>
      <c r="C52" s="933"/>
      <c r="D52" s="934"/>
      <c r="E52" s="934"/>
      <c r="F52" s="934"/>
      <c r="G52" s="934"/>
      <c r="H52" s="934"/>
      <c r="I52" s="934"/>
      <c r="J52" s="934"/>
      <c r="K52" s="934"/>
      <c r="L52" s="934"/>
      <c r="M52" s="934"/>
      <c r="N52" s="934"/>
      <c r="O52" s="934"/>
      <c r="P52" s="934"/>
      <c r="Q52" s="934"/>
      <c r="R52" s="934"/>
      <c r="S52" s="935"/>
      <c r="T52" s="1419" t="s">
        <v>265</v>
      </c>
      <c r="U52" s="1420"/>
      <c r="V52" s="1137">
        <v>7</v>
      </c>
      <c r="W52" s="1416" t="s">
        <v>269</v>
      </c>
      <c r="X52" s="1417"/>
      <c r="Y52" s="1417"/>
      <c r="Z52" s="1417"/>
      <c r="AA52" s="1417"/>
      <c r="AB52" s="1417"/>
      <c r="AC52" s="1418"/>
      <c r="AD52" s="1140"/>
      <c r="AE52" s="749">
        <v>2</v>
      </c>
      <c r="AF52" s="750">
        <f>30*AE52</f>
        <v>60</v>
      </c>
      <c r="AG52" s="207">
        <f>18*BB52</f>
        <v>36</v>
      </c>
      <c r="AH52" s="208">
        <v>18</v>
      </c>
      <c r="AI52" s="208"/>
      <c r="AJ52" s="208">
        <v>18</v>
      </c>
      <c r="AK52" s="208"/>
      <c r="AL52" s="937">
        <f t="shared" ref="AL52:AL54" si="32">(BE52+BA52)*18</f>
        <v>0</v>
      </c>
      <c r="AM52" s="208"/>
      <c r="AN52" s="1041"/>
      <c r="AO52" s="1060">
        <f>AF52-AG52</f>
        <v>24</v>
      </c>
      <c r="AP52" s="187"/>
      <c r="AQ52" s="188">
        <v>4</v>
      </c>
      <c r="AR52" s="188">
        <v>4</v>
      </c>
      <c r="AS52" s="188"/>
      <c r="AT52" s="188"/>
      <c r="AU52" s="188"/>
      <c r="AV52" s="188"/>
      <c r="AW52" s="189"/>
      <c r="AX52" s="1045">
        <f>SUM(AY52:BA52)</f>
        <v>0</v>
      </c>
      <c r="AY52" s="188"/>
      <c r="AZ52" s="188"/>
      <c r="BA52" s="189"/>
      <c r="BB52" s="1061">
        <f>SUM(BC52:BE52)</f>
        <v>2</v>
      </c>
      <c r="BC52" s="190">
        <v>1</v>
      </c>
      <c r="BD52" s="190">
        <v>1</v>
      </c>
      <c r="BE52" s="191"/>
    </row>
    <row r="53" spans="1:72" s="497" customFormat="1" ht="96.45" customHeight="1" x14ac:dyDescent="0.25">
      <c r="B53" s="828">
        <v>17</v>
      </c>
      <c r="C53" s="1049"/>
      <c r="D53" s="1050"/>
      <c r="E53" s="1050"/>
      <c r="F53" s="1050"/>
      <c r="G53" s="1050"/>
      <c r="H53" s="1050"/>
      <c r="I53" s="1050"/>
      <c r="J53" s="1050"/>
      <c r="K53" s="1050"/>
      <c r="L53" s="1050"/>
      <c r="M53" s="1050"/>
      <c r="N53" s="1050"/>
      <c r="O53" s="1050"/>
      <c r="P53" s="1050"/>
      <c r="Q53" s="1050"/>
      <c r="R53" s="1050"/>
      <c r="S53" s="1051"/>
      <c r="T53" s="1511" t="s">
        <v>192</v>
      </c>
      <c r="U53" s="1512"/>
      <c r="V53" s="1513"/>
      <c r="W53" s="1426"/>
      <c r="X53" s="1427"/>
      <c r="Y53" s="1427"/>
      <c r="Z53" s="1427"/>
      <c r="AA53" s="1427"/>
      <c r="AB53" s="1427"/>
      <c r="AC53" s="1427"/>
      <c r="AD53" s="1035"/>
      <c r="AE53" s="829"/>
      <c r="AF53" s="1052"/>
      <c r="AG53" s="1053"/>
      <c r="AH53" s="830"/>
      <c r="AI53" s="830"/>
      <c r="AJ53" s="830"/>
      <c r="AK53" s="830"/>
      <c r="AL53" s="1054"/>
      <c r="AM53" s="830"/>
      <c r="AN53" s="1055"/>
      <c r="AO53" s="1056"/>
      <c r="AP53" s="1057"/>
      <c r="AQ53" s="831"/>
      <c r="AR53" s="831"/>
      <c r="AS53" s="831"/>
      <c r="AT53" s="831"/>
      <c r="AU53" s="831"/>
      <c r="AV53" s="831"/>
      <c r="AW53" s="832"/>
      <c r="AX53" s="1058"/>
      <c r="AY53" s="831"/>
      <c r="AZ53" s="831"/>
      <c r="BA53" s="832"/>
      <c r="BB53" s="1059"/>
      <c r="BC53" s="833"/>
      <c r="BD53" s="833"/>
      <c r="BE53" s="834"/>
    </row>
    <row r="54" spans="1:72" s="497" customFormat="1" ht="153.6" customHeight="1" x14ac:dyDescent="0.25">
      <c r="B54" s="1527"/>
      <c r="C54" s="57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575"/>
      <c r="T54" s="1421" t="s">
        <v>256</v>
      </c>
      <c r="U54" s="1422"/>
      <c r="V54" s="1141">
        <v>11</v>
      </c>
      <c r="W54" s="1428" t="s">
        <v>259</v>
      </c>
      <c r="X54" s="1429"/>
      <c r="Y54" s="1429"/>
      <c r="Z54" s="1429"/>
      <c r="AA54" s="1429"/>
      <c r="AB54" s="1429"/>
      <c r="AC54" s="1429"/>
      <c r="AD54" s="969"/>
      <c r="AE54" s="323">
        <v>2</v>
      </c>
      <c r="AF54" s="970">
        <f>30*AE54</f>
        <v>60</v>
      </c>
      <c r="AG54" s="971">
        <f>18*AX54</f>
        <v>36</v>
      </c>
      <c r="AH54" s="220">
        <v>18</v>
      </c>
      <c r="AI54" s="220"/>
      <c r="AJ54" s="220">
        <v>18</v>
      </c>
      <c r="AK54" s="220"/>
      <c r="AL54" s="972">
        <f t="shared" si="32"/>
        <v>0</v>
      </c>
      <c r="AM54" s="220"/>
      <c r="AN54" s="221"/>
      <c r="AO54" s="973">
        <f>AF54-AG54</f>
        <v>24</v>
      </c>
      <c r="AP54" s="222"/>
      <c r="AQ54" s="223">
        <v>3</v>
      </c>
      <c r="AR54" s="223">
        <v>3</v>
      </c>
      <c r="AS54" s="223"/>
      <c r="AT54" s="223"/>
      <c r="AU54" s="223"/>
      <c r="AV54" s="223"/>
      <c r="AW54" s="224"/>
      <c r="AX54" s="974">
        <f>SUM(AY54:BA54)</f>
        <v>2</v>
      </c>
      <c r="AY54" s="223">
        <v>1</v>
      </c>
      <c r="AZ54" s="223">
        <v>1</v>
      </c>
      <c r="BA54" s="224"/>
      <c r="BB54" s="975">
        <f>SUM(BC54:BE54)</f>
        <v>0</v>
      </c>
      <c r="BC54" s="225"/>
      <c r="BD54" s="225"/>
      <c r="BE54" s="226"/>
    </row>
    <row r="55" spans="1:72" s="497" customFormat="1" ht="153.6" customHeight="1" thickBot="1" x14ac:dyDescent="0.3">
      <c r="B55" s="1528"/>
      <c r="C55" s="57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575"/>
      <c r="T55" s="1421" t="s">
        <v>257</v>
      </c>
      <c r="U55" s="1422"/>
      <c r="V55" s="1141">
        <v>60</v>
      </c>
      <c r="W55" s="1428" t="s">
        <v>259</v>
      </c>
      <c r="X55" s="1429"/>
      <c r="Y55" s="1429"/>
      <c r="Z55" s="1429"/>
      <c r="AA55" s="1429"/>
      <c r="AB55" s="1429"/>
      <c r="AC55" s="1429"/>
      <c r="AD55" s="969"/>
      <c r="AE55" s="323">
        <v>2</v>
      </c>
      <c r="AF55" s="970">
        <f>30*AE55</f>
        <v>60</v>
      </c>
      <c r="AG55" s="971">
        <f>18*AX55</f>
        <v>36</v>
      </c>
      <c r="AH55" s="220">
        <v>18</v>
      </c>
      <c r="AI55" s="220"/>
      <c r="AJ55" s="220">
        <v>18</v>
      </c>
      <c r="AK55" s="220"/>
      <c r="AL55" s="972">
        <f t="shared" ref="AL55" si="33">(BE55+BA55)*18</f>
        <v>0</v>
      </c>
      <c r="AM55" s="220"/>
      <c r="AN55" s="221"/>
      <c r="AO55" s="973">
        <f>AF55-AG55</f>
        <v>24</v>
      </c>
      <c r="AP55" s="222"/>
      <c r="AQ55" s="223">
        <v>3</v>
      </c>
      <c r="AR55" s="223">
        <v>3</v>
      </c>
      <c r="AS55" s="223"/>
      <c r="AT55" s="223"/>
      <c r="AU55" s="223"/>
      <c r="AV55" s="223"/>
      <c r="AW55" s="224"/>
      <c r="AX55" s="974">
        <f>SUM(AY55:BA55)</f>
        <v>2</v>
      </c>
      <c r="AY55" s="223">
        <v>1</v>
      </c>
      <c r="AZ55" s="223">
        <v>1</v>
      </c>
      <c r="BA55" s="224"/>
      <c r="BB55" s="975">
        <f>SUM(BC55:BE55)</f>
        <v>0</v>
      </c>
      <c r="BC55" s="225"/>
      <c r="BD55" s="225"/>
      <c r="BE55" s="226"/>
    </row>
    <row r="56" spans="1:72" s="497" customFormat="1" ht="49.95" customHeight="1" thickBot="1" x14ac:dyDescent="0.3">
      <c r="A56" s="941"/>
      <c r="B56" s="1504" t="s">
        <v>193</v>
      </c>
      <c r="C56" s="1507"/>
      <c r="D56" s="1507"/>
      <c r="E56" s="1507"/>
      <c r="F56" s="1507"/>
      <c r="G56" s="1507"/>
      <c r="H56" s="1507"/>
      <c r="I56" s="1507"/>
      <c r="J56" s="1507"/>
      <c r="K56" s="1507"/>
      <c r="L56" s="1507"/>
      <c r="M56" s="1507"/>
      <c r="N56" s="1507"/>
      <c r="O56" s="1507"/>
      <c r="P56" s="1507"/>
      <c r="Q56" s="1507"/>
      <c r="R56" s="1507"/>
      <c r="S56" s="1507"/>
      <c r="T56" s="1507"/>
      <c r="U56" s="1507"/>
      <c r="V56" s="1507"/>
      <c r="W56" s="1507"/>
      <c r="X56" s="1507"/>
      <c r="Y56" s="1507"/>
      <c r="Z56" s="1507"/>
      <c r="AA56" s="1507"/>
      <c r="AB56" s="1507"/>
      <c r="AC56" s="1507"/>
      <c r="AD56" s="1507"/>
      <c r="AE56" s="227">
        <f>SUM(AE41:AE46)/5+SUM(AE48:AE52)/5+SUM(AE54:AE55)/2</f>
        <v>6</v>
      </c>
      <c r="AF56" s="326">
        <f>SUM(AF42:AF46)/5+SUM(AF48:AF52)/5+SUM(AF54:AF55)/2</f>
        <v>180</v>
      </c>
      <c r="AG56" s="227">
        <f>SUM(AG42:AG46)/5+SUM(AG48:AG52)/5+SUM(AG54:AG55)/2</f>
        <v>108</v>
      </c>
      <c r="AH56" s="228">
        <f>SUM(AH42:AH46)/5+SUM(AH48:AH52)/5+SUM(AH54:AH55)/2</f>
        <v>54</v>
      </c>
      <c r="AI56" s="611">
        <f>SUM(AI42:AI46)/4+SUM(AI48:AI52)/4+SUM(AI54:AI55)/2</f>
        <v>0</v>
      </c>
      <c r="AJ56" s="228">
        <f>SUM(AJ42:AJ46)/5+SUM(AJ48:AJ52)/5+SUM(AJ54:AJ55)/2</f>
        <v>54</v>
      </c>
      <c r="AK56" s="611">
        <f>SUM(AK42:AK46)/4+SUM(AK48:AK52)/4+SUM(AK54:AK55)/2</f>
        <v>0</v>
      </c>
      <c r="AL56" s="611">
        <f>SUM(AL42:AL46)/4+SUM(AL48:AL52)/4+SUM(AL54:AL55)/2</f>
        <v>0</v>
      </c>
      <c r="AM56" s="611">
        <f>SUM(AM42:AM46)/4+SUM(AM48:AM52)/4+SUM(AM54:AM55)/2</f>
        <v>0</v>
      </c>
      <c r="AN56" s="1071">
        <f>SUM(AN42:AN46)/4+SUM(AN48:AN52)/4+SUM(AN54:AN55)/2</f>
        <v>0</v>
      </c>
      <c r="AO56" s="327">
        <f>SUM(AO42:AO46)/5+SUM(AO48:AO52)/5+SUM(AO54:AO55)/2</f>
        <v>72</v>
      </c>
      <c r="AP56" s="627">
        <f>COUNT(AP41:AP55)</f>
        <v>0</v>
      </c>
      <c r="AQ56" s="231">
        <f>COUNT(AQ42:AQ46)/5+COUNT(AQ48:AQ52)/5+COUNT(AQ54:AQ55)/2</f>
        <v>3</v>
      </c>
      <c r="AR56" s="231">
        <f>COUNT(AR42:AR46)/5+COUNT(AR48:AR52)/5+COUNT(AR54:AR55)/2</f>
        <v>3</v>
      </c>
      <c r="AS56" s="616">
        <f>COUNT(AS41:AS55)</f>
        <v>0</v>
      </c>
      <c r="AT56" s="616">
        <f>COUNT(AT41:AT55)</f>
        <v>0</v>
      </c>
      <c r="AU56" s="616">
        <f>COUNT(AU41:AU55)</f>
        <v>0</v>
      </c>
      <c r="AV56" s="616">
        <f>COUNT(AV41:AV55)</f>
        <v>0</v>
      </c>
      <c r="AW56" s="605">
        <f>COUNT(AW41:AW55)</f>
        <v>0</v>
      </c>
      <c r="AX56" s="233">
        <f>SUM(AX42:AX46)/5+SUM(AX48:AX52)/5+SUM(AX54:AX55)/2</f>
        <v>2</v>
      </c>
      <c r="AY56" s="231">
        <f>SUM(AY42:AY46)/5+SUM(AY48:AY52)/5+SUM(AY54:AY55)/2</f>
        <v>1</v>
      </c>
      <c r="AZ56" s="231">
        <f>SUM(AZ42:AZ46)/5+SUM(AZ48:AZ52)/5+SUM(AZ54:AZ55)/2</f>
        <v>1</v>
      </c>
      <c r="BA56" s="605">
        <f>SUM(BA42:BA46)/3+SUM(BA48:BA52)/3+SUM(BA54:BA55)/2</f>
        <v>0</v>
      </c>
      <c r="BB56" s="233">
        <f>SUM(BB42:BB46)/5+SUM(BB48:BB52)/5+SUM(BB54:BB55)/2</f>
        <v>4</v>
      </c>
      <c r="BC56" s="231">
        <f>SUM(BC42:BC46)/5+SUM(BC48:BC52)/5+SUM(BC54:BC55)/2</f>
        <v>2</v>
      </c>
      <c r="BD56" s="231">
        <f>SUM(BD42:BD46)/5+SUM(BD48:BD52)/5+SUM(BD54:BD55)/2</f>
        <v>2</v>
      </c>
      <c r="BE56" s="1072">
        <f>SUM(BE42:BE46)/3+SUM(BE48:BE52)/3+SUM(BE54:BE55)/2</f>
        <v>0</v>
      </c>
    </row>
    <row r="57" spans="1:72" s="497" customFormat="1" ht="49.95" customHeight="1" thickBot="1" x14ac:dyDescent="0.3">
      <c r="A57" s="941"/>
      <c r="B57" s="1478" t="s">
        <v>194</v>
      </c>
      <c r="C57" s="1479"/>
      <c r="D57" s="1479"/>
      <c r="E57" s="1479"/>
      <c r="F57" s="1479"/>
      <c r="G57" s="1479"/>
      <c r="H57" s="1479"/>
      <c r="I57" s="1479"/>
      <c r="J57" s="1479"/>
      <c r="K57" s="1479"/>
      <c r="L57" s="1479"/>
      <c r="M57" s="1479"/>
      <c r="N57" s="1479"/>
      <c r="O57" s="1479"/>
      <c r="P57" s="1479"/>
      <c r="Q57" s="1479"/>
      <c r="R57" s="1479"/>
      <c r="S57" s="1479"/>
      <c r="T57" s="1480"/>
      <c r="U57" s="1480"/>
      <c r="V57" s="1480"/>
      <c r="W57" s="1479"/>
      <c r="X57" s="1479"/>
      <c r="Y57" s="1479"/>
      <c r="Z57" s="1479"/>
      <c r="AA57" s="1479"/>
      <c r="AB57" s="1479"/>
      <c r="AC57" s="1479"/>
      <c r="AD57" s="1479"/>
      <c r="AE57" s="1480"/>
      <c r="AF57" s="1480"/>
      <c r="AG57" s="1480"/>
      <c r="AH57" s="1480"/>
      <c r="AI57" s="1480"/>
      <c r="AJ57" s="1480"/>
      <c r="AK57" s="1480"/>
      <c r="AL57" s="1480"/>
      <c r="AM57" s="1480"/>
      <c r="AN57" s="1480"/>
      <c r="AO57" s="1480"/>
      <c r="AP57" s="1480"/>
      <c r="AQ57" s="1480"/>
      <c r="AR57" s="1480"/>
      <c r="AS57" s="1480"/>
      <c r="AT57" s="1480"/>
      <c r="AU57" s="1480"/>
      <c r="AV57" s="1480"/>
      <c r="AW57" s="1480"/>
      <c r="AX57" s="1480"/>
      <c r="AY57" s="1480"/>
      <c r="AZ57" s="1480"/>
      <c r="BA57" s="1480"/>
      <c r="BB57" s="1480"/>
      <c r="BC57" s="1480"/>
      <c r="BD57" s="1480"/>
      <c r="BE57" s="1481"/>
      <c r="BF57" s="976"/>
      <c r="BG57" s="976"/>
      <c r="BH57" s="976"/>
      <c r="BI57" s="976"/>
      <c r="BJ57" s="976"/>
      <c r="BK57" s="976"/>
      <c r="BL57" s="976"/>
      <c r="BM57" s="976"/>
      <c r="BN57" s="976"/>
      <c r="BO57" s="976"/>
      <c r="BP57" s="976"/>
      <c r="BQ57" s="976"/>
      <c r="BR57" s="976"/>
      <c r="BS57" s="976"/>
      <c r="BT57" s="976"/>
    </row>
    <row r="58" spans="1:72" s="497" customFormat="1" ht="84.6" customHeight="1" x14ac:dyDescent="0.25">
      <c r="B58" s="825">
        <v>18</v>
      </c>
      <c r="C58" s="204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205"/>
      <c r="T58" s="1259" t="s">
        <v>246</v>
      </c>
      <c r="U58" s="1260"/>
      <c r="V58" s="1441"/>
      <c r="W58" s="1472"/>
      <c r="X58" s="1473"/>
      <c r="Y58" s="1473"/>
      <c r="Z58" s="1473"/>
      <c r="AA58" s="1473"/>
      <c r="AB58" s="1473"/>
      <c r="AC58" s="1473"/>
      <c r="AD58" s="977"/>
      <c r="AE58" s="906"/>
      <c r="AF58" s="907"/>
      <c r="AG58" s="945"/>
      <c r="AH58" s="946"/>
      <c r="AI58" s="910"/>
      <c r="AJ58" s="1064"/>
      <c r="AK58" s="1064"/>
      <c r="AL58" s="910"/>
      <c r="AM58" s="910"/>
      <c r="AN58" s="1065"/>
      <c r="AO58" s="948"/>
      <c r="AP58" s="949"/>
      <c r="AQ58" s="950"/>
      <c r="AR58" s="950"/>
      <c r="AS58" s="950"/>
      <c r="AT58" s="950"/>
      <c r="AU58" s="950"/>
      <c r="AV58" s="950"/>
      <c r="AW58" s="951"/>
      <c r="AX58" s="1046"/>
      <c r="AY58" s="950"/>
      <c r="AZ58" s="950"/>
      <c r="BA58" s="951"/>
      <c r="BB58" s="916"/>
      <c r="BC58" s="953"/>
      <c r="BD58" s="953"/>
      <c r="BE58" s="954"/>
    </row>
    <row r="59" spans="1:72" s="497" customFormat="1" ht="101.4" customHeight="1" x14ac:dyDescent="0.25">
      <c r="B59" s="1527"/>
      <c r="C59" s="204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205"/>
      <c r="T59" s="1202" t="s">
        <v>247</v>
      </c>
      <c r="U59" s="1415"/>
      <c r="V59" s="1134">
        <v>36</v>
      </c>
      <c r="W59" s="1474" t="s">
        <v>72</v>
      </c>
      <c r="X59" s="1424"/>
      <c r="Y59" s="1424"/>
      <c r="Z59" s="1424"/>
      <c r="AA59" s="1424"/>
      <c r="AB59" s="1424"/>
      <c r="AC59" s="1424"/>
      <c r="AD59" s="977"/>
      <c r="AE59" s="160">
        <v>4</v>
      </c>
      <c r="AF59" s="206">
        <f>AE59*30</f>
        <v>120</v>
      </c>
      <c r="AG59" s="955">
        <f>18*BB59</f>
        <v>72</v>
      </c>
      <c r="AH59" s="183">
        <v>36</v>
      </c>
      <c r="AI59" s="931">
        <f>IF(CEILING(AH59*коеф,2)&gt;AH59,AH59,CEILING(AH59*коеф,2))</f>
        <v>0</v>
      </c>
      <c r="AJ59" s="752">
        <f t="shared" ref="AJ59:AJ60" si="34">(BD59+AZ59)*18</f>
        <v>0</v>
      </c>
      <c r="AK59" s="752">
        <f>IF(CEILING(AJ59*коеф,2)&gt;AJ59,AJ59,CEILING(AJ59*коеф,2))</f>
        <v>0</v>
      </c>
      <c r="AL59" s="931">
        <v>36</v>
      </c>
      <c r="AM59" s="931">
        <f>IF(CEILING(AL59*коеф,2)&gt;AL59,AL59,CEILING(AL59*коеф,2))</f>
        <v>0</v>
      </c>
      <c r="AN59" s="932">
        <f t="shared" ref="AN59:AN60" si="35">AG59-AI59-AK59-AM59</f>
        <v>72</v>
      </c>
      <c r="AO59" s="332">
        <f t="shared" ref="AO59:AO60" si="36">AF59-AG59</f>
        <v>48</v>
      </c>
      <c r="AP59" s="178"/>
      <c r="AQ59" s="179">
        <v>4</v>
      </c>
      <c r="AR59" s="179">
        <v>4</v>
      </c>
      <c r="AS59" s="179"/>
      <c r="AT59" s="179"/>
      <c r="AU59" s="179"/>
      <c r="AV59" s="179"/>
      <c r="AW59" s="657"/>
      <c r="AX59" s="1047">
        <f t="shared" ref="AX59:AX60" si="37">SUM(AY59:BA59)</f>
        <v>0</v>
      </c>
      <c r="AY59" s="179"/>
      <c r="AZ59" s="179"/>
      <c r="BA59" s="657"/>
      <c r="BB59" s="928">
        <f t="shared" ref="BB59:BB60" si="38">SUM(BC59:BE59)</f>
        <v>4</v>
      </c>
      <c r="BC59" s="181">
        <v>2</v>
      </c>
      <c r="BD59" s="181"/>
      <c r="BE59" s="182">
        <v>2</v>
      </c>
    </row>
    <row r="60" spans="1:72" s="497" customFormat="1" ht="147" customHeight="1" x14ac:dyDescent="0.25">
      <c r="B60" s="1529"/>
      <c r="C60" s="204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205"/>
      <c r="T60" s="1202" t="s">
        <v>283</v>
      </c>
      <c r="U60" s="1415"/>
      <c r="V60" s="1134">
        <v>32</v>
      </c>
      <c r="W60" s="1474" t="s">
        <v>72</v>
      </c>
      <c r="X60" s="1424"/>
      <c r="Y60" s="1424"/>
      <c r="Z60" s="1424"/>
      <c r="AA60" s="1424"/>
      <c r="AB60" s="1424"/>
      <c r="AC60" s="1424"/>
      <c r="AD60" s="977"/>
      <c r="AE60" s="160">
        <v>4</v>
      </c>
      <c r="AF60" s="206">
        <f>AE60*30</f>
        <v>120</v>
      </c>
      <c r="AG60" s="955">
        <f>18*BB60</f>
        <v>72</v>
      </c>
      <c r="AH60" s="183">
        <v>36</v>
      </c>
      <c r="AI60" s="931">
        <f>IF(CEILING(AH60*коеф,2)&gt;AH60,AH60,CEILING(AH60*коеф,2))</f>
        <v>0</v>
      </c>
      <c r="AJ60" s="752">
        <f t="shared" si="34"/>
        <v>0</v>
      </c>
      <c r="AK60" s="752">
        <f>IF(CEILING(AJ60*коеф,2)&gt;AJ60,AJ60,CEILING(AJ60*коеф,2))</f>
        <v>0</v>
      </c>
      <c r="AL60" s="931">
        <v>36</v>
      </c>
      <c r="AM60" s="931">
        <f>IF(CEILING(AL60*коеф,2)&gt;AL60,AL60,CEILING(AL60*коеф,2))</f>
        <v>0</v>
      </c>
      <c r="AN60" s="932">
        <f t="shared" si="35"/>
        <v>72</v>
      </c>
      <c r="AO60" s="332">
        <f t="shared" si="36"/>
        <v>48</v>
      </c>
      <c r="AP60" s="178"/>
      <c r="AQ60" s="179">
        <v>4</v>
      </c>
      <c r="AR60" s="179">
        <v>4</v>
      </c>
      <c r="AS60" s="179"/>
      <c r="AT60" s="179"/>
      <c r="AU60" s="179"/>
      <c r="AV60" s="179"/>
      <c r="AW60" s="657"/>
      <c r="AX60" s="1047">
        <f t="shared" si="37"/>
        <v>0</v>
      </c>
      <c r="AY60" s="179"/>
      <c r="AZ60" s="179"/>
      <c r="BA60" s="657"/>
      <c r="BB60" s="928">
        <f t="shared" si="38"/>
        <v>4</v>
      </c>
      <c r="BC60" s="181">
        <v>2</v>
      </c>
      <c r="BD60" s="181"/>
      <c r="BE60" s="182">
        <v>2</v>
      </c>
    </row>
    <row r="61" spans="1:72" s="497" customFormat="1" ht="101.4" customHeight="1" thickBot="1" x14ac:dyDescent="0.3">
      <c r="B61" s="1528"/>
      <c r="C61" s="204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205"/>
      <c r="T61" s="1270" t="s">
        <v>248</v>
      </c>
      <c r="U61" s="1408"/>
      <c r="V61" s="1135">
        <v>3</v>
      </c>
      <c r="W61" s="1474" t="s">
        <v>72</v>
      </c>
      <c r="X61" s="1424"/>
      <c r="Y61" s="1424"/>
      <c r="Z61" s="1424"/>
      <c r="AA61" s="1424"/>
      <c r="AB61" s="1424"/>
      <c r="AC61" s="1424"/>
      <c r="AD61" s="977"/>
      <c r="AE61" s="749">
        <v>4</v>
      </c>
      <c r="AF61" s="750">
        <f>AE61*30</f>
        <v>120</v>
      </c>
      <c r="AG61" s="207">
        <f>18*BB61</f>
        <v>72</v>
      </c>
      <c r="AH61" s="208">
        <v>36</v>
      </c>
      <c r="AI61" s="937">
        <f>IF(CEILING(AH61*коеф,2)&gt;AH61,AH61,CEILING(AH61*коеф,2))</f>
        <v>0</v>
      </c>
      <c r="AJ61" s="469">
        <f t="shared" ref="AJ61" si="39">(BD61+AZ61)*18</f>
        <v>0</v>
      </c>
      <c r="AK61" s="469">
        <f>IF(CEILING(AJ61*коеф,2)&gt;AJ61,AJ61,CEILING(AJ61*коеф,2))</f>
        <v>0</v>
      </c>
      <c r="AL61" s="937">
        <v>36</v>
      </c>
      <c r="AM61" s="937">
        <f>IF(CEILING(AL61*коеф,2)&gt;AL61,AL61,CEILING(AL61*коеф,2))</f>
        <v>0</v>
      </c>
      <c r="AN61" s="938">
        <f t="shared" ref="AN61" si="40">AG61-AI61-AK61-AM61</f>
        <v>72</v>
      </c>
      <c r="AO61" s="939">
        <f t="shared" ref="AO61" si="41">AF61-AG61</f>
        <v>48</v>
      </c>
      <c r="AP61" s="187"/>
      <c r="AQ61" s="188">
        <v>4</v>
      </c>
      <c r="AR61" s="188">
        <v>4</v>
      </c>
      <c r="AS61" s="188"/>
      <c r="AT61" s="188"/>
      <c r="AU61" s="188"/>
      <c r="AV61" s="188"/>
      <c r="AW61" s="940"/>
      <c r="AX61" s="1048">
        <f t="shared" ref="AX61" si="42">SUM(AY61:BA61)</f>
        <v>0</v>
      </c>
      <c r="AY61" s="188"/>
      <c r="AZ61" s="188"/>
      <c r="BA61" s="940"/>
      <c r="BB61" s="1061">
        <f t="shared" ref="BB61" si="43">SUM(BC61:BE61)</f>
        <v>4</v>
      </c>
      <c r="BC61" s="190">
        <v>2</v>
      </c>
      <c r="BD61" s="190"/>
      <c r="BE61" s="191">
        <v>2</v>
      </c>
    </row>
    <row r="62" spans="1:72" s="497" customFormat="1" ht="49.95" customHeight="1" thickBot="1" x14ac:dyDescent="0.3">
      <c r="A62" s="941"/>
      <c r="B62" s="1475" t="s">
        <v>63</v>
      </c>
      <c r="C62" s="1476"/>
      <c r="D62" s="1476"/>
      <c r="E62" s="1476"/>
      <c r="F62" s="1476"/>
      <c r="G62" s="1476"/>
      <c r="H62" s="1476"/>
      <c r="I62" s="1476"/>
      <c r="J62" s="1476"/>
      <c r="K62" s="1476"/>
      <c r="L62" s="1476"/>
      <c r="M62" s="1476"/>
      <c r="N62" s="1476"/>
      <c r="O62" s="1476"/>
      <c r="P62" s="1476"/>
      <c r="Q62" s="1476"/>
      <c r="R62" s="1476"/>
      <c r="S62" s="1476"/>
      <c r="T62" s="1476"/>
      <c r="U62" s="1476"/>
      <c r="V62" s="1476"/>
      <c r="W62" s="1476"/>
      <c r="X62" s="1476"/>
      <c r="Y62" s="1476"/>
      <c r="Z62" s="1476"/>
      <c r="AA62" s="1476"/>
      <c r="AB62" s="1476"/>
      <c r="AC62" s="1476"/>
      <c r="AD62" s="1477"/>
      <c r="AE62" s="336">
        <f>SUM(AE61:AE61)</f>
        <v>4</v>
      </c>
      <c r="AF62" s="339">
        <f>SUM(AF61:AF61)</f>
        <v>120</v>
      </c>
      <c r="AG62" s="1062">
        <f>SUM(AG61:AG61)</f>
        <v>72</v>
      </c>
      <c r="AH62" s="337">
        <f>SUM(AH61:AH61)</f>
        <v>36</v>
      </c>
      <c r="AI62" s="337"/>
      <c r="AJ62" s="1063">
        <f>SUM(AJ61:AJ61)</f>
        <v>0</v>
      </c>
      <c r="AK62" s="337"/>
      <c r="AL62" s="1142">
        <f>SUM(AL61:AL61)</f>
        <v>36</v>
      </c>
      <c r="AM62" s="338"/>
      <c r="AN62" s="339"/>
      <c r="AO62" s="340">
        <f>SUM(AO61:AO61)</f>
        <v>48</v>
      </c>
      <c r="AP62" s="620">
        <f>COUNT(AP57:AP61)</f>
        <v>0</v>
      </c>
      <c r="AQ62" s="341">
        <f t="shared" ref="AQ62:AW62" si="44">COUNT(AQ61:AQ61)</f>
        <v>1</v>
      </c>
      <c r="AR62" s="341">
        <f t="shared" si="44"/>
        <v>1</v>
      </c>
      <c r="AS62" s="621">
        <f t="shared" si="44"/>
        <v>0</v>
      </c>
      <c r="AT62" s="620">
        <f t="shared" si="44"/>
        <v>0</v>
      </c>
      <c r="AU62" s="620">
        <f t="shared" si="44"/>
        <v>0</v>
      </c>
      <c r="AV62" s="620">
        <f t="shared" si="44"/>
        <v>0</v>
      </c>
      <c r="AW62" s="620">
        <f t="shared" si="44"/>
        <v>0</v>
      </c>
      <c r="AX62" s="1066">
        <f>SUM(AX61:AX61)</f>
        <v>0</v>
      </c>
      <c r="AY62" s="1067">
        <f>SUM(AY61:AY61)</f>
        <v>0</v>
      </c>
      <c r="AZ62" s="1067">
        <f>SUM(AZ61:AZ61)</f>
        <v>0</v>
      </c>
      <c r="BA62" s="1067">
        <f>SUM(BA61:BA61)</f>
        <v>0</v>
      </c>
      <c r="BB62" s="1068">
        <f>SUM(BB61:BB61)</f>
        <v>4</v>
      </c>
      <c r="BC62" s="1069">
        <f t="shared" ref="BC62:BE62" si="45">SUM(BC61:BC61)</f>
        <v>2</v>
      </c>
      <c r="BD62" s="1067">
        <f t="shared" si="45"/>
        <v>0</v>
      </c>
      <c r="BE62" s="1070">
        <f t="shared" si="45"/>
        <v>2</v>
      </c>
    </row>
    <row r="63" spans="1:72" s="497" customFormat="1" ht="49.95" customHeight="1" thickBot="1" x14ac:dyDescent="0.3">
      <c r="A63" s="941"/>
      <c r="B63" s="1504" t="s">
        <v>47</v>
      </c>
      <c r="C63" s="1505"/>
      <c r="D63" s="1505"/>
      <c r="E63" s="1505"/>
      <c r="F63" s="1505"/>
      <c r="G63" s="1505"/>
      <c r="H63" s="1505"/>
      <c r="I63" s="1505"/>
      <c r="J63" s="1505"/>
      <c r="K63" s="1505"/>
      <c r="L63" s="1505"/>
      <c r="M63" s="1505"/>
      <c r="N63" s="1505"/>
      <c r="O63" s="1505"/>
      <c r="P63" s="1505"/>
      <c r="Q63" s="1505"/>
      <c r="R63" s="1505"/>
      <c r="S63" s="1505"/>
      <c r="T63" s="1505"/>
      <c r="U63" s="1505"/>
      <c r="V63" s="1505"/>
      <c r="W63" s="1505"/>
      <c r="X63" s="1505"/>
      <c r="Y63" s="1505"/>
      <c r="Z63" s="1505"/>
      <c r="AA63" s="1505"/>
      <c r="AB63" s="1505"/>
      <c r="AC63" s="1505"/>
      <c r="AD63" s="1506"/>
      <c r="AE63" s="219">
        <f>AE56+AE62</f>
        <v>10</v>
      </c>
      <c r="AF63" s="433">
        <f>AF56+AF62</f>
        <v>300</v>
      </c>
      <c r="AG63" s="490">
        <f>AG56+AG62</f>
        <v>180</v>
      </c>
      <c r="AH63" s="350">
        <f>AH56+AH62</f>
        <v>90</v>
      </c>
      <c r="AI63" s="434"/>
      <c r="AJ63" s="434">
        <f>AJ56+AJ62</f>
        <v>54</v>
      </c>
      <c r="AK63" s="434"/>
      <c r="AL63" s="1143">
        <f>AL56+AL62</f>
        <v>36</v>
      </c>
      <c r="AM63" s="471"/>
      <c r="AN63" s="433"/>
      <c r="AO63" s="347">
        <f t="shared" ref="AO63:BE63" si="46">AO56+AO62</f>
        <v>120</v>
      </c>
      <c r="AP63" s="623">
        <f t="shared" si="46"/>
        <v>0</v>
      </c>
      <c r="AQ63" s="348">
        <f t="shared" si="46"/>
        <v>4</v>
      </c>
      <c r="AR63" s="348">
        <f t="shared" si="46"/>
        <v>4</v>
      </c>
      <c r="AS63" s="622">
        <f t="shared" si="46"/>
        <v>0</v>
      </c>
      <c r="AT63" s="623">
        <f t="shared" si="46"/>
        <v>0</v>
      </c>
      <c r="AU63" s="623">
        <f t="shared" si="46"/>
        <v>0</v>
      </c>
      <c r="AV63" s="623">
        <f t="shared" si="46"/>
        <v>0</v>
      </c>
      <c r="AW63" s="623">
        <f t="shared" si="46"/>
        <v>0</v>
      </c>
      <c r="AX63" s="342">
        <f t="shared" si="46"/>
        <v>2</v>
      </c>
      <c r="AY63" s="343">
        <f t="shared" si="46"/>
        <v>1</v>
      </c>
      <c r="AZ63" s="1144">
        <f t="shared" si="46"/>
        <v>1</v>
      </c>
      <c r="BA63" s="626">
        <f t="shared" si="46"/>
        <v>0</v>
      </c>
      <c r="BB63" s="342">
        <f t="shared" si="46"/>
        <v>8</v>
      </c>
      <c r="BC63" s="343">
        <f t="shared" si="46"/>
        <v>4</v>
      </c>
      <c r="BD63" s="343">
        <f t="shared" si="46"/>
        <v>2</v>
      </c>
      <c r="BE63" s="344">
        <f t="shared" si="46"/>
        <v>2</v>
      </c>
    </row>
    <row r="64" spans="1:72" s="497" customFormat="1" ht="49.95" customHeight="1" thickBot="1" x14ac:dyDescent="0.3">
      <c r="B64" s="1231" t="s">
        <v>44</v>
      </c>
      <c r="C64" s="1232"/>
      <c r="D64" s="1232"/>
      <c r="E64" s="1232"/>
      <c r="F64" s="1232"/>
      <c r="G64" s="1232"/>
      <c r="H64" s="1232"/>
      <c r="I64" s="1232"/>
      <c r="J64" s="1232"/>
      <c r="K64" s="1232"/>
      <c r="L64" s="1232"/>
      <c r="M64" s="1232"/>
      <c r="N64" s="1232"/>
      <c r="O64" s="1232"/>
      <c r="P64" s="1232"/>
      <c r="Q64" s="1232"/>
      <c r="R64" s="1232"/>
      <c r="S64" s="1232"/>
      <c r="T64" s="1232"/>
      <c r="U64" s="1232"/>
      <c r="V64" s="1232"/>
      <c r="W64" s="1232"/>
      <c r="X64" s="1232"/>
      <c r="Y64" s="1232"/>
      <c r="Z64" s="1232"/>
      <c r="AA64" s="1232"/>
      <c r="AB64" s="1232"/>
      <c r="AC64" s="1232"/>
      <c r="AD64" s="1503"/>
      <c r="AE64" s="349">
        <f>AE38+AE63</f>
        <v>60</v>
      </c>
      <c r="AF64" s="352">
        <f>AF38+AF63</f>
        <v>1800</v>
      </c>
      <c r="AG64" s="490">
        <f>AG38+AG63</f>
        <v>945</v>
      </c>
      <c r="AH64" s="350">
        <f>AH38+AH63</f>
        <v>441</v>
      </c>
      <c r="AI64" s="350"/>
      <c r="AJ64" s="350">
        <f>AJ38+AJ63</f>
        <v>216</v>
      </c>
      <c r="AK64" s="350"/>
      <c r="AL64" s="351">
        <f>AL38+AL63</f>
        <v>288</v>
      </c>
      <c r="AM64" s="351"/>
      <c r="AN64" s="352"/>
      <c r="AO64" s="353">
        <f t="shared" ref="AO64:BE64" si="47">AO38+AO63</f>
        <v>855</v>
      </c>
      <c r="AP64" s="354">
        <f t="shared" si="47"/>
        <v>6</v>
      </c>
      <c r="AQ64" s="355">
        <f t="shared" si="47"/>
        <v>12</v>
      </c>
      <c r="AR64" s="355">
        <f t="shared" si="47"/>
        <v>12</v>
      </c>
      <c r="AS64" s="624">
        <f t="shared" si="47"/>
        <v>0</v>
      </c>
      <c r="AT64" s="354">
        <f t="shared" si="47"/>
        <v>2</v>
      </c>
      <c r="AU64" s="354">
        <f t="shared" si="47"/>
        <v>2</v>
      </c>
      <c r="AV64" s="354">
        <f t="shared" si="47"/>
        <v>2</v>
      </c>
      <c r="AW64" s="625">
        <f t="shared" si="47"/>
        <v>0</v>
      </c>
      <c r="AX64" s="349">
        <f t="shared" si="47"/>
        <v>25.5</v>
      </c>
      <c r="AY64" s="350">
        <f t="shared" si="47"/>
        <v>12</v>
      </c>
      <c r="AZ64" s="350">
        <f t="shared" si="47"/>
        <v>10</v>
      </c>
      <c r="BA64" s="352">
        <f t="shared" si="47"/>
        <v>3.5</v>
      </c>
      <c r="BB64" s="349">
        <f t="shared" si="47"/>
        <v>27</v>
      </c>
      <c r="BC64" s="350">
        <f t="shared" si="47"/>
        <v>12.5</v>
      </c>
      <c r="BD64" s="350">
        <f t="shared" si="47"/>
        <v>6</v>
      </c>
      <c r="BE64" s="352">
        <f t="shared" si="47"/>
        <v>8.5</v>
      </c>
    </row>
    <row r="65" spans="2:57" s="497" customFormat="1" ht="40.049999999999997" customHeight="1" x14ac:dyDescent="0.25">
      <c r="B65" s="1237"/>
      <c r="C65" s="774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  <c r="P65" s="774"/>
      <c r="Q65" s="774"/>
      <c r="R65" s="774"/>
      <c r="S65" s="774"/>
      <c r="T65" s="774"/>
      <c r="U65" s="1239"/>
      <c r="V65" s="1239"/>
      <c r="W65" s="245"/>
      <c r="X65" s="245"/>
      <c r="Y65" s="246"/>
      <c r="Z65" s="246"/>
      <c r="AA65" s="247"/>
      <c r="AB65" s="1240" t="s">
        <v>30</v>
      </c>
      <c r="AC65" s="1241"/>
      <c r="AD65" s="1242"/>
      <c r="AE65" s="1502" t="s">
        <v>31</v>
      </c>
      <c r="AF65" s="1251"/>
      <c r="AG65" s="1251"/>
      <c r="AH65" s="1251"/>
      <c r="AI65" s="1251"/>
      <c r="AJ65" s="1251"/>
      <c r="AK65" s="1251"/>
      <c r="AL65" s="1251"/>
      <c r="AM65" s="1251"/>
      <c r="AN65" s="1251"/>
      <c r="AO65" s="1251"/>
      <c r="AP65" s="356">
        <f>AP64</f>
        <v>6</v>
      </c>
      <c r="AQ65" s="357"/>
      <c r="AR65" s="357"/>
      <c r="AS65" s="357"/>
      <c r="AT65" s="357"/>
      <c r="AU65" s="357"/>
      <c r="AV65" s="357"/>
      <c r="AW65" s="358"/>
      <c r="AX65" s="1482">
        <f>COUNTIF(AP21:AP24,"3")+COUNTIF(AP27:AP36,"3")+COUNTIF(AP41:AP55,"3")+COUNTIF(AP61:AP61,"3")</f>
        <v>3</v>
      </c>
      <c r="AY65" s="1483"/>
      <c r="AZ65" s="1483"/>
      <c r="BA65" s="1484"/>
      <c r="BB65" s="1485">
        <f>COUNTIF(AP21:AP24,"4")+COUNTIF(AP27:AP36,"4")+COUNTIF(AP41:AP55,"4")+COUNTIF(AP61:AP61,"4")</f>
        <v>3</v>
      </c>
      <c r="BC65" s="1483"/>
      <c r="BD65" s="1483"/>
      <c r="BE65" s="1484"/>
    </row>
    <row r="66" spans="2:57" s="497" customFormat="1" ht="40.049999999999997" customHeight="1" x14ac:dyDescent="0.25">
      <c r="B66" s="1238"/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  <c r="P66" s="774"/>
      <c r="Q66" s="774"/>
      <c r="R66" s="774"/>
      <c r="S66" s="774"/>
      <c r="T66" s="774"/>
      <c r="U66" s="1228"/>
      <c r="V66" s="1228"/>
      <c r="W66" s="245"/>
      <c r="X66" s="245"/>
      <c r="Y66" s="246"/>
      <c r="Z66" s="246"/>
      <c r="AA66" s="246"/>
      <c r="AB66" s="1243"/>
      <c r="AC66" s="1244"/>
      <c r="AD66" s="1245"/>
      <c r="AE66" s="1207" t="s">
        <v>32</v>
      </c>
      <c r="AF66" s="1208"/>
      <c r="AG66" s="1208"/>
      <c r="AH66" s="1208"/>
      <c r="AI66" s="1208"/>
      <c r="AJ66" s="1208"/>
      <c r="AK66" s="1208"/>
      <c r="AL66" s="1208"/>
      <c r="AM66" s="1208"/>
      <c r="AN66" s="1208"/>
      <c r="AO66" s="1208"/>
      <c r="AP66" s="359"/>
      <c r="AQ66" s="360">
        <f>AQ64</f>
        <v>12</v>
      </c>
      <c r="AR66" s="360"/>
      <c r="AS66" s="360"/>
      <c r="AT66" s="360"/>
      <c r="AU66" s="360"/>
      <c r="AV66" s="360"/>
      <c r="AW66" s="361"/>
      <c r="AX66" s="1486">
        <f>COUNTIF(AQ21:AQ24,"3")+COUNTIF(AQ27:AQ36,"3")+COUNTIF(AQ42:AQ46,"3")/5+COUNTIF(AQ59:AQ61,"3")/3+COUNTIF(AQ48:AQ52,"3")/5+COUNTIF(AQ54:AQ55,"3")/2</f>
        <v>5</v>
      </c>
      <c r="AY66" s="1487"/>
      <c r="AZ66" s="1487"/>
      <c r="BA66" s="1488"/>
      <c r="BB66" s="1489">
        <f>COUNTIF(AQ21:AQ24,"4")+COUNTIF(AQ27:AQ36,"4")+COUNTIF(AQ42:AQ46,"4")/5+COUNTIF(AQ59:AQ61,"4")/3+COUNTIF(AQ48:AQ52,"4")/5+COUNTIF(AQ54:AQ55,"4")/2</f>
        <v>7</v>
      </c>
      <c r="BC66" s="1490"/>
      <c r="BD66" s="1490"/>
      <c r="BE66" s="1491"/>
    </row>
    <row r="67" spans="2:57" s="497" customFormat="1" ht="40.049999999999997" customHeight="1" x14ac:dyDescent="0.25">
      <c r="B67" s="1238"/>
      <c r="C67" s="774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  <c r="P67" s="774"/>
      <c r="Q67" s="774"/>
      <c r="R67" s="774"/>
      <c r="S67" s="774"/>
      <c r="T67" s="774"/>
      <c r="U67" s="1228"/>
      <c r="V67" s="1228"/>
      <c r="W67" s="245"/>
      <c r="X67" s="245"/>
      <c r="Y67" s="246"/>
      <c r="Z67" s="246"/>
      <c r="AA67" s="246"/>
      <c r="AB67" s="1243"/>
      <c r="AC67" s="1244"/>
      <c r="AD67" s="1245"/>
      <c r="AE67" s="1229" t="s">
        <v>33</v>
      </c>
      <c r="AF67" s="1230"/>
      <c r="AG67" s="1230"/>
      <c r="AH67" s="1230"/>
      <c r="AI67" s="1230"/>
      <c r="AJ67" s="1230"/>
      <c r="AK67" s="1230"/>
      <c r="AL67" s="1230"/>
      <c r="AM67" s="1230"/>
      <c r="AN67" s="1230"/>
      <c r="AO67" s="1230"/>
      <c r="AP67" s="359"/>
      <c r="AQ67" s="360"/>
      <c r="AR67" s="360">
        <f>AR64</f>
        <v>12</v>
      </c>
      <c r="AS67" s="360"/>
      <c r="AT67" s="360"/>
      <c r="AU67" s="360"/>
      <c r="AV67" s="360"/>
      <c r="AW67" s="361"/>
      <c r="AX67" s="1486">
        <f>COUNTIF(AR21:AR24,"3")+COUNTIF(AR27:AR36,"3")+COUNTIF(AR42:AR46,"3")/5+COUNTIF(AR59:AR61,"3")/3+COUNTIF(AR48:AR52,"3")/5+COUNTIF(AR54:AR55,"3")/2</f>
        <v>6</v>
      </c>
      <c r="AY67" s="1487"/>
      <c r="AZ67" s="1487"/>
      <c r="BA67" s="1488"/>
      <c r="BB67" s="1489">
        <f>COUNTIF(AR21:AR24,"4")+COUNTIF(AR27:AR36,"4")+COUNTIF(AR42:AR46,"4")/5+COUNTIF(AR59:AR61,"4")/3+COUNTIF(AR48:AR52,"4")/5+COUNTIF(AR54:AR55,"4")/2</f>
        <v>6</v>
      </c>
      <c r="BC67" s="1490"/>
      <c r="BD67" s="1490"/>
      <c r="BE67" s="1491"/>
    </row>
    <row r="68" spans="2:57" s="497" customFormat="1" ht="40.049999999999997" customHeight="1" x14ac:dyDescent="0.25">
      <c r="B68" s="1238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N68" s="774"/>
      <c r="O68" s="774"/>
      <c r="P68" s="774"/>
      <c r="Q68" s="774"/>
      <c r="R68" s="774"/>
      <c r="S68" s="774"/>
      <c r="T68" s="772" t="s">
        <v>34</v>
      </c>
      <c r="U68" s="1235"/>
      <c r="V68" s="1235"/>
      <c r="W68" s="245"/>
      <c r="X68" s="245"/>
      <c r="Y68" s="246"/>
      <c r="Z68" s="246"/>
      <c r="AA68" s="246"/>
      <c r="AB68" s="1243"/>
      <c r="AC68" s="1244"/>
      <c r="AD68" s="1245"/>
      <c r="AE68" s="1207" t="s">
        <v>35</v>
      </c>
      <c r="AF68" s="1208"/>
      <c r="AG68" s="1208"/>
      <c r="AH68" s="1208"/>
      <c r="AI68" s="1208"/>
      <c r="AJ68" s="1208"/>
      <c r="AK68" s="1208"/>
      <c r="AL68" s="1208"/>
      <c r="AM68" s="1208"/>
      <c r="AN68" s="1208"/>
      <c r="AO68" s="1208"/>
      <c r="AP68" s="359"/>
      <c r="AQ68" s="360"/>
      <c r="AR68" s="360"/>
      <c r="AS68" s="360"/>
      <c r="AT68" s="360"/>
      <c r="AU68" s="360"/>
      <c r="AV68" s="360"/>
      <c r="AW68" s="361"/>
      <c r="AX68" s="1486"/>
      <c r="AY68" s="1487"/>
      <c r="AZ68" s="1487"/>
      <c r="BA68" s="1488"/>
      <c r="BB68" s="1492"/>
      <c r="BC68" s="1487"/>
      <c r="BD68" s="1487"/>
      <c r="BE68" s="1488"/>
    </row>
    <row r="69" spans="2:57" s="497" customFormat="1" ht="40.049999999999997" customHeight="1" x14ac:dyDescent="0.5">
      <c r="B69" s="1238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1222" t="s">
        <v>128</v>
      </c>
      <c r="U69" s="1222"/>
      <c r="V69" s="773"/>
      <c r="W69" s="245"/>
      <c r="X69" s="245"/>
      <c r="Y69" s="254"/>
      <c r="Z69" s="254"/>
      <c r="AA69" s="254"/>
      <c r="AB69" s="1243"/>
      <c r="AC69" s="1244"/>
      <c r="AD69" s="1245"/>
      <c r="AE69" s="1207" t="s">
        <v>36</v>
      </c>
      <c r="AF69" s="1208"/>
      <c r="AG69" s="1208"/>
      <c r="AH69" s="1208"/>
      <c r="AI69" s="1208"/>
      <c r="AJ69" s="1208"/>
      <c r="AK69" s="1208"/>
      <c r="AL69" s="1208"/>
      <c r="AM69" s="1208"/>
      <c r="AN69" s="1208"/>
      <c r="AO69" s="1208"/>
      <c r="AP69" s="359"/>
      <c r="AQ69" s="360"/>
      <c r="AR69" s="360"/>
      <c r="AS69" s="360"/>
      <c r="AT69" s="360">
        <f>AT64</f>
        <v>2</v>
      </c>
      <c r="AU69" s="360"/>
      <c r="AV69" s="360"/>
      <c r="AW69" s="361"/>
      <c r="AX69" s="1500">
        <f>COUNTIF(AT21:AT24,"3")+COUNTIF(AT27:AT36,"3")+COUNTIF(AT41:AT55,"3")+COUNTIF(AT61,"3")</f>
        <v>1</v>
      </c>
      <c r="AY69" s="1490"/>
      <c r="AZ69" s="1490"/>
      <c r="BA69" s="1491"/>
      <c r="BB69" s="1489">
        <f>COUNTIF(AT21:AT24,"4")+COUNTIF(AT27:AT36,"4")+COUNTIF(AT41:AT55,"4")+COUNTIF(AT61:AT61,"4")</f>
        <v>1</v>
      </c>
      <c r="BC69" s="1490"/>
      <c r="BD69" s="1490"/>
      <c r="BE69" s="1491"/>
    </row>
    <row r="70" spans="2:57" s="497" customFormat="1" ht="40.049999999999997" customHeight="1" x14ac:dyDescent="0.25">
      <c r="B70" s="1238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1215" t="s">
        <v>129</v>
      </c>
      <c r="U70" s="1215"/>
      <c r="V70" s="773"/>
      <c r="W70" s="245"/>
      <c r="X70" s="245"/>
      <c r="Y70" s="246"/>
      <c r="Z70" s="246"/>
      <c r="AA70" s="246"/>
      <c r="AB70" s="1243"/>
      <c r="AC70" s="1244"/>
      <c r="AD70" s="1245"/>
      <c r="AE70" s="1207" t="s">
        <v>78</v>
      </c>
      <c r="AF70" s="1208"/>
      <c r="AG70" s="1208"/>
      <c r="AH70" s="1208"/>
      <c r="AI70" s="1208"/>
      <c r="AJ70" s="1208"/>
      <c r="AK70" s="1208"/>
      <c r="AL70" s="1208"/>
      <c r="AM70" s="1208"/>
      <c r="AN70" s="1208"/>
      <c r="AO70" s="1208"/>
      <c r="AP70" s="359"/>
      <c r="AQ70" s="360"/>
      <c r="AR70" s="360"/>
      <c r="AS70" s="360"/>
      <c r="AT70" s="360"/>
      <c r="AU70" s="360">
        <f>AU64</f>
        <v>2</v>
      </c>
      <c r="AV70" s="360"/>
      <c r="AW70" s="361"/>
      <c r="AX70" s="1486">
        <f>COUNTIF(AU21:AU24,"3")+COUNTIF(AU27:AU36,"3")+COUNTIF(AU41:AU55,"3")+COUNTIF(AU61,"3")</f>
        <v>1</v>
      </c>
      <c r="AY70" s="1487"/>
      <c r="AZ70" s="1487"/>
      <c r="BA70" s="1488"/>
      <c r="BB70" s="1493">
        <f>COUNTIF(AU21:AU24,"4")+COUNTIF(AU27:AU36,"4")+COUNTIF(AU41:AU55,"4")+COUNTIF(AU61,"4")</f>
        <v>1</v>
      </c>
      <c r="BC70" s="1490"/>
      <c r="BD70" s="1490"/>
      <c r="BE70" s="1491"/>
    </row>
    <row r="71" spans="2:57" s="497" customFormat="1" ht="40.049999999999997" customHeight="1" x14ac:dyDescent="0.25">
      <c r="B71" s="1238"/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1" t="s">
        <v>130</v>
      </c>
      <c r="U71" s="255"/>
      <c r="V71" s="773"/>
      <c r="W71" s="245"/>
      <c r="X71" s="245"/>
      <c r="Y71" s="246"/>
      <c r="Z71" s="246"/>
      <c r="AA71" s="246"/>
      <c r="AB71" s="1243"/>
      <c r="AC71" s="1244"/>
      <c r="AD71" s="1245"/>
      <c r="AE71" s="1207" t="s">
        <v>24</v>
      </c>
      <c r="AF71" s="1208"/>
      <c r="AG71" s="1208"/>
      <c r="AH71" s="1208"/>
      <c r="AI71" s="1208"/>
      <c r="AJ71" s="1208"/>
      <c r="AK71" s="1208"/>
      <c r="AL71" s="1208"/>
      <c r="AM71" s="1208"/>
      <c r="AN71" s="1208"/>
      <c r="AO71" s="1208"/>
      <c r="AP71" s="359"/>
      <c r="AQ71" s="360"/>
      <c r="AR71" s="360"/>
      <c r="AS71" s="360"/>
      <c r="AT71" s="360"/>
      <c r="AU71" s="360"/>
      <c r="AV71" s="360">
        <f>AV64</f>
        <v>2</v>
      </c>
      <c r="AW71" s="361"/>
      <c r="AX71" s="1486">
        <f>COUNTIF(AV21:AV24,"3")+COUNTIF(AV27:AV36,"3")+COUNTIF(AV41:AV55,"3")+COUNTIF(AV61,"3")</f>
        <v>2</v>
      </c>
      <c r="AY71" s="1487"/>
      <c r="AZ71" s="1487"/>
      <c r="BA71" s="1488"/>
      <c r="BB71" s="1494">
        <f>COUNTIF(AV21:AV24,"4")+COUNTIF(AV27:AV36,"4")+COUNTIF(AV41:AV55,"4")+COUNTIF(AV61,"4")</f>
        <v>0</v>
      </c>
      <c r="BC71" s="1495"/>
      <c r="BD71" s="1495"/>
      <c r="BE71" s="1496"/>
    </row>
    <row r="72" spans="2:57" s="497" customFormat="1" ht="40.049999999999997" customHeight="1" thickBot="1" x14ac:dyDescent="0.3">
      <c r="B72" s="1238"/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1215" t="s">
        <v>131</v>
      </c>
      <c r="U72" s="1215"/>
      <c r="V72" s="1215"/>
      <c r="W72" s="245"/>
      <c r="X72" s="245"/>
      <c r="Y72" s="246"/>
      <c r="Z72" s="246"/>
      <c r="AA72" s="246"/>
      <c r="AB72" s="1246"/>
      <c r="AC72" s="1247"/>
      <c r="AD72" s="1248"/>
      <c r="AE72" s="1216" t="s">
        <v>37</v>
      </c>
      <c r="AF72" s="1217"/>
      <c r="AG72" s="1217"/>
      <c r="AH72" s="1217"/>
      <c r="AI72" s="1217"/>
      <c r="AJ72" s="1217"/>
      <c r="AK72" s="1217"/>
      <c r="AL72" s="1217"/>
      <c r="AM72" s="1217"/>
      <c r="AN72" s="1217"/>
      <c r="AO72" s="1217"/>
      <c r="AP72" s="362"/>
      <c r="AQ72" s="363"/>
      <c r="AR72" s="363"/>
      <c r="AS72" s="363"/>
      <c r="AT72" s="363"/>
      <c r="AU72" s="363"/>
      <c r="AV72" s="363"/>
      <c r="AW72" s="364"/>
      <c r="AX72" s="1501"/>
      <c r="AY72" s="1498"/>
      <c r="AZ72" s="1498"/>
      <c r="BA72" s="1499"/>
      <c r="BB72" s="1497"/>
      <c r="BC72" s="1498"/>
      <c r="BD72" s="1498"/>
      <c r="BE72" s="1499"/>
    </row>
    <row r="73" spans="2:57" s="497" customFormat="1" ht="33.75" customHeight="1" x14ac:dyDescent="0.25">
      <c r="W73" s="979"/>
      <c r="X73" s="979"/>
      <c r="Y73" s="979"/>
      <c r="Z73" s="979"/>
      <c r="AA73" s="979"/>
      <c r="AB73" s="979"/>
      <c r="AC73" s="979"/>
      <c r="AD73" s="980"/>
      <c r="AE73" s="980"/>
      <c r="AF73" s="980"/>
      <c r="AG73" s="980"/>
      <c r="AH73" s="980"/>
      <c r="AI73" s="980"/>
      <c r="AJ73" s="980"/>
      <c r="AK73" s="980"/>
      <c r="AL73" s="980"/>
      <c r="AM73" s="980"/>
      <c r="AN73" s="980"/>
      <c r="AO73" s="980"/>
    </row>
    <row r="74" spans="2:57" s="500" customFormat="1" ht="45" customHeight="1" x14ac:dyDescent="0.75">
      <c r="B74" s="501"/>
      <c r="C74" s="501"/>
      <c r="D74" s="501"/>
      <c r="E74" s="501"/>
      <c r="F74" s="501"/>
      <c r="G74" s="501"/>
      <c r="H74" s="501"/>
      <c r="I74" s="501"/>
      <c r="J74" s="501"/>
      <c r="K74" s="501"/>
      <c r="L74" s="501"/>
      <c r="M74" s="501"/>
      <c r="N74" s="501"/>
      <c r="O74" s="501"/>
      <c r="P74" s="501"/>
      <c r="Q74" s="501"/>
      <c r="R74" s="501"/>
      <c r="S74" s="501"/>
      <c r="T74" s="501"/>
      <c r="V74" s="981"/>
      <c r="W74" s="981"/>
      <c r="X74" s="981"/>
      <c r="Y74" s="982"/>
      <c r="Z74" s="982"/>
      <c r="AA74" s="982"/>
      <c r="AB74" s="1470" t="s">
        <v>235</v>
      </c>
      <c r="AC74" s="1471"/>
      <c r="AD74" s="1471"/>
      <c r="AE74" s="1471"/>
      <c r="AF74" s="1471"/>
      <c r="AG74" s="1471"/>
      <c r="AH74" s="1471"/>
      <c r="AI74" s="1471"/>
      <c r="AJ74" s="1471"/>
      <c r="AK74" s="1471"/>
      <c r="AL74" s="1471"/>
      <c r="AM74" s="1471"/>
      <c r="AN74" s="1471"/>
      <c r="AO74" s="1471"/>
      <c r="AP74" s="1471"/>
      <c r="AQ74" s="1471"/>
      <c r="AR74" s="1471"/>
      <c r="AS74" s="1471"/>
      <c r="AT74" s="1471"/>
      <c r="AU74" s="1471"/>
      <c r="AV74" s="1471"/>
      <c r="AW74" s="1471"/>
      <c r="AX74" s="1471"/>
      <c r="AY74" s="1471"/>
      <c r="AZ74" s="1471"/>
      <c r="BA74" s="1471"/>
      <c r="BB74" s="1471"/>
      <c r="BC74" s="1471"/>
      <c r="BD74" s="1471"/>
    </row>
    <row r="75" spans="2:57" s="500" customFormat="1" ht="45" x14ac:dyDescent="0.75">
      <c r="U75" s="984"/>
      <c r="V75" s="985"/>
      <c r="W75" s="985"/>
      <c r="X75" s="985"/>
      <c r="Y75" s="982"/>
      <c r="Z75" s="982"/>
      <c r="AA75" s="986"/>
      <c r="AB75" s="982"/>
      <c r="AC75" s="982"/>
      <c r="AD75" s="982"/>
      <c r="AE75" s="985"/>
      <c r="AF75" s="982"/>
      <c r="AG75" s="982"/>
      <c r="AH75" s="982"/>
      <c r="AI75" s="982"/>
      <c r="AJ75" s="982"/>
      <c r="AK75" s="985"/>
      <c r="AL75" s="985"/>
      <c r="AM75" s="985"/>
      <c r="AN75" s="982"/>
      <c r="AO75" s="983"/>
      <c r="AP75" s="983"/>
      <c r="AQ75" s="983"/>
      <c r="AR75" s="983"/>
      <c r="AS75" s="983"/>
      <c r="AT75" s="983"/>
      <c r="AU75" s="983"/>
      <c r="AV75" s="983"/>
      <c r="AW75" s="983"/>
      <c r="AX75" s="983"/>
      <c r="AY75" s="983"/>
      <c r="AZ75" s="983"/>
      <c r="BA75" s="983"/>
      <c r="BB75" s="983"/>
      <c r="BC75" s="983"/>
      <c r="BD75" s="983"/>
    </row>
    <row r="76" spans="2:57" s="500" customFormat="1" ht="45" customHeight="1" x14ac:dyDescent="0.75">
      <c r="U76" s="987" t="s">
        <v>79</v>
      </c>
      <c r="V76" s="988"/>
      <c r="W76" s="989"/>
      <c r="X76" s="990"/>
      <c r="Y76" s="989"/>
      <c r="Z76" s="987" t="s">
        <v>236</v>
      </c>
      <c r="AC76" s="991"/>
      <c r="AD76" s="991" t="s">
        <v>38</v>
      </c>
      <c r="AE76" s="992"/>
      <c r="AF76" s="991"/>
      <c r="AH76" s="993"/>
      <c r="AI76" s="993"/>
      <c r="AJ76" s="987" t="s">
        <v>80</v>
      </c>
      <c r="AK76" s="987"/>
      <c r="AL76" s="987"/>
      <c r="AM76" s="994"/>
      <c r="AN76" s="994"/>
      <c r="AO76" s="989"/>
      <c r="AP76" s="989"/>
      <c r="AQ76" s="989"/>
      <c r="AR76" s="995"/>
      <c r="AS76" s="996"/>
      <c r="AT76" s="996"/>
      <c r="AU76" s="996"/>
      <c r="AV76" s="987" t="s">
        <v>237</v>
      </c>
      <c r="AW76" s="877"/>
      <c r="AX76" s="877"/>
      <c r="AY76" s="877"/>
      <c r="AZ76" s="877"/>
      <c r="BA76" s="877"/>
    </row>
    <row r="77" spans="2:57" s="497" customFormat="1" ht="25.05" customHeight="1" x14ac:dyDescent="0.6">
      <c r="U77" s="997"/>
      <c r="V77" s="998"/>
      <c r="W77" s="999"/>
      <c r="X77" s="1000"/>
      <c r="Y77" s="1001"/>
      <c r="Z77" s="1000"/>
      <c r="AA77" s="998"/>
      <c r="AB77" s="499"/>
      <c r="AC77" s="1002"/>
      <c r="AD77" s="1002"/>
      <c r="AE77" s="1003"/>
      <c r="AF77" s="1004"/>
      <c r="AH77" s="1005"/>
      <c r="AI77" s="1005"/>
      <c r="AJ77" s="1006"/>
      <c r="AK77" s="1006"/>
      <c r="AL77" s="1006"/>
      <c r="AM77" s="1006"/>
      <c r="AN77" s="1006"/>
      <c r="AO77" s="1006"/>
      <c r="AP77" s="1006"/>
      <c r="AQ77" s="1006"/>
      <c r="AR77" s="1007"/>
      <c r="AS77" s="877"/>
      <c r="AT77" s="877"/>
      <c r="AU77" s="877"/>
      <c r="AV77" s="1002"/>
      <c r="AW77" s="1002"/>
      <c r="AX77" s="1003"/>
      <c r="AY77" s="1002"/>
      <c r="AZ77" s="1002"/>
      <c r="BA77" s="499"/>
    </row>
    <row r="78" spans="2:57" s="1008" customFormat="1" ht="39.75" customHeight="1" x14ac:dyDescent="0.6">
      <c r="B78" s="497"/>
      <c r="C78" s="497"/>
      <c r="D78" s="497"/>
      <c r="E78" s="497"/>
      <c r="F78" s="497"/>
      <c r="G78" s="497"/>
      <c r="H78" s="497"/>
      <c r="I78" s="497"/>
      <c r="J78" s="497"/>
      <c r="K78" s="497"/>
      <c r="L78" s="497"/>
      <c r="M78" s="497"/>
      <c r="N78" s="497"/>
      <c r="O78" s="497"/>
      <c r="P78" s="497"/>
      <c r="Q78" s="497"/>
      <c r="R78" s="497"/>
      <c r="S78" s="497"/>
      <c r="T78" s="497"/>
      <c r="U78" s="997"/>
      <c r="V78" s="998"/>
      <c r="W78" s="999"/>
      <c r="X78" s="1000"/>
      <c r="Y78" s="1001"/>
      <c r="Z78" s="1000"/>
      <c r="AA78" s="998"/>
      <c r="AB78" s="499"/>
      <c r="AC78" s="1002"/>
      <c r="AD78" s="1002"/>
      <c r="AE78" s="1003"/>
      <c r="AF78" s="1004"/>
      <c r="AG78" s="497"/>
      <c r="AH78" s="1005"/>
      <c r="AI78" s="1005"/>
      <c r="AJ78" s="1006"/>
      <c r="AK78" s="1006"/>
      <c r="AL78" s="1006"/>
      <c r="AM78" s="1006"/>
      <c r="AN78" s="1006"/>
      <c r="AO78" s="1006"/>
      <c r="AP78" s="1006"/>
      <c r="AQ78" s="1006"/>
      <c r="AR78" s="1007"/>
      <c r="AS78" s="877"/>
      <c r="AT78" s="877"/>
      <c r="AU78" s="877"/>
      <c r="AV78" s="1002"/>
      <c r="AW78" s="1002"/>
      <c r="AX78" s="1003"/>
      <c r="AY78" s="1002"/>
      <c r="AZ78" s="1002"/>
      <c r="BA78" s="499"/>
      <c r="BB78" s="497"/>
      <c r="BC78" s="497"/>
      <c r="BD78" s="497"/>
    </row>
    <row r="79" spans="2:57" s="497" customFormat="1" ht="14.25" customHeight="1" x14ac:dyDescent="0.4">
      <c r="U79" s="997"/>
      <c r="V79" s="1009"/>
      <c r="W79" s="999"/>
      <c r="X79" s="1010"/>
      <c r="Y79" s="1011"/>
      <c r="Z79" s="1011"/>
      <c r="AA79" s="1004"/>
      <c r="AB79" s="1012"/>
      <c r="AC79" s="1013"/>
      <c r="AD79" s="1004"/>
      <c r="AE79" s="1014"/>
      <c r="AF79" s="1004"/>
      <c r="AH79" s="1015"/>
      <c r="AI79" s="1015"/>
      <c r="AJ79" s="1015"/>
      <c r="AK79" s="1016"/>
      <c r="AL79" s="1016"/>
      <c r="AM79" s="1016"/>
      <c r="AN79" s="1015"/>
      <c r="AO79" s="1017"/>
      <c r="AP79" s="999"/>
      <c r="AQ79" s="999"/>
      <c r="AR79" s="1018"/>
      <c r="AS79" s="1018"/>
      <c r="AT79" s="1011"/>
      <c r="AU79" s="1004"/>
      <c r="AV79" s="1013"/>
      <c r="AW79" s="1013"/>
      <c r="AX79" s="1014"/>
      <c r="AY79" s="1013"/>
      <c r="AZ79" s="1004"/>
    </row>
    <row r="80" spans="2:57" s="497" customFormat="1" ht="33" x14ac:dyDescent="0.25">
      <c r="B80" s="1469" t="s">
        <v>40</v>
      </c>
      <c r="C80" s="1469"/>
      <c r="D80" s="1469"/>
      <c r="E80" s="1469"/>
      <c r="F80" s="1469"/>
      <c r="G80" s="1469"/>
      <c r="H80" s="1469"/>
      <c r="I80" s="1469"/>
      <c r="J80" s="1469"/>
      <c r="K80" s="1469"/>
      <c r="L80" s="1469"/>
      <c r="M80" s="1469"/>
      <c r="N80" s="1469"/>
      <c r="O80" s="1469"/>
      <c r="P80" s="1469"/>
      <c r="Q80" s="1469"/>
      <c r="R80" s="1469"/>
      <c r="S80" s="1469"/>
      <c r="T80" s="1469"/>
      <c r="U80" s="1469"/>
      <c r="V80" s="1469"/>
      <c r="W80" s="1469"/>
      <c r="X80" s="1469"/>
      <c r="Y80" s="1469"/>
      <c r="Z80" s="1469"/>
      <c r="AA80" s="1019"/>
      <c r="AB80" s="1020"/>
      <c r="AC80" s="1020"/>
      <c r="AD80" s="1021"/>
      <c r="AE80" s="1020"/>
      <c r="AF80" s="1020"/>
      <c r="AG80" s="1021"/>
      <c r="AH80" s="1022"/>
      <c r="AI80" s="1022"/>
      <c r="AJ80" s="1022"/>
      <c r="AK80" s="1022"/>
      <c r="AL80" s="1022"/>
      <c r="AM80" s="1022"/>
      <c r="AN80" s="1022"/>
      <c r="AO80" s="1020"/>
      <c r="AP80" s="1023"/>
      <c r="AQ80" s="1020"/>
      <c r="AR80" s="1021"/>
      <c r="AS80" s="1024"/>
      <c r="AT80" s="1021"/>
      <c r="AU80" s="1019"/>
      <c r="AV80" s="1021"/>
      <c r="AW80" s="1020"/>
      <c r="AX80" s="1020"/>
      <c r="AY80" s="1020"/>
      <c r="AZ80" s="1020"/>
      <c r="BA80" s="1021"/>
      <c r="BB80" s="1021"/>
      <c r="BC80" s="1021"/>
      <c r="BD80" s="1021"/>
    </row>
    <row r="81" spans="2:56" s="497" customFormat="1" ht="14.25" customHeight="1" x14ac:dyDescent="0.25">
      <c r="V81" s="1016"/>
      <c r="W81" s="1016"/>
      <c r="X81" s="1016"/>
      <c r="Y81" s="1025"/>
      <c r="Z81" s="1025"/>
      <c r="AA81" s="1025"/>
      <c r="AB81" s="1025"/>
      <c r="AC81" s="1025"/>
      <c r="AD81" s="1025"/>
      <c r="AE81" s="1026"/>
      <c r="AF81" s="1026"/>
      <c r="AG81" s="1026"/>
      <c r="AH81" s="1026"/>
      <c r="AI81" s="1026"/>
      <c r="AJ81" s="1026"/>
      <c r="AK81" s="1026"/>
      <c r="AL81" s="1026"/>
      <c r="AM81" s="1026"/>
      <c r="AN81" s="1026"/>
      <c r="AO81" s="1026"/>
      <c r="AP81" s="1026"/>
      <c r="AQ81" s="1026"/>
      <c r="AR81" s="1026"/>
      <c r="AS81" s="1016"/>
      <c r="AT81" s="1016"/>
      <c r="AU81" s="1016"/>
      <c r="AV81" s="1016"/>
      <c r="AW81" s="1016"/>
      <c r="AX81" s="1016"/>
      <c r="AY81" s="1016"/>
      <c r="AZ81" s="1016"/>
      <c r="BA81" s="1016"/>
    </row>
    <row r="82" spans="2:56" ht="12.75" customHeight="1" x14ac:dyDescent="0.25">
      <c r="B82" s="497"/>
      <c r="C82" s="497"/>
      <c r="D82" s="497"/>
      <c r="E82" s="497"/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497"/>
      <c r="S82" s="497"/>
      <c r="T82" s="497"/>
      <c r="U82" s="1027"/>
      <c r="V82" s="903"/>
      <c r="W82" s="1028"/>
      <c r="X82" s="1029"/>
      <c r="Y82" s="1025"/>
      <c r="Z82" s="1025"/>
      <c r="AA82" s="1025"/>
      <c r="AB82" s="1025"/>
      <c r="AC82" s="1025"/>
      <c r="AD82" s="1025"/>
      <c r="AE82" s="1015"/>
      <c r="AF82" s="1026"/>
      <c r="AG82" s="1026"/>
      <c r="AH82" s="1026"/>
      <c r="AI82" s="1026"/>
      <c r="AJ82" s="1026"/>
      <c r="AK82" s="1026"/>
      <c r="AL82" s="1026"/>
      <c r="AM82" s="1026"/>
      <c r="AN82" s="1026"/>
      <c r="AO82" s="1026"/>
      <c r="AP82" s="1026"/>
      <c r="AQ82" s="1026"/>
      <c r="AR82" s="1026"/>
      <c r="AS82" s="1016"/>
      <c r="AT82" s="1030"/>
      <c r="AU82" s="1030"/>
      <c r="AV82" s="1030"/>
      <c r="AW82" s="1030"/>
      <c r="AX82" s="1030"/>
      <c r="AY82" s="1030"/>
      <c r="AZ82" s="1016"/>
      <c r="BA82" s="1016"/>
      <c r="BB82" s="497"/>
      <c r="BC82" s="497"/>
      <c r="BD82" s="497"/>
    </row>
    <row r="83" spans="2:56" ht="13.8" x14ac:dyDescent="0.25">
      <c r="B83" s="497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997"/>
      <c r="V83" s="497"/>
      <c r="W83" s="497"/>
      <c r="X83" s="497"/>
      <c r="Y83" s="1031"/>
      <c r="Z83" s="1031"/>
      <c r="AA83" s="1032"/>
      <c r="AB83" s="1031"/>
      <c r="AC83" s="1031"/>
      <c r="AD83" s="1031"/>
      <c r="AE83" s="497"/>
      <c r="AF83" s="1032"/>
      <c r="AG83" s="1032"/>
      <c r="AH83" s="1031"/>
      <c r="AI83" s="1031"/>
      <c r="AJ83" s="1031"/>
      <c r="AK83" s="497"/>
      <c r="AL83" s="497"/>
      <c r="AM83" s="497"/>
      <c r="AN83" s="1031"/>
      <c r="AO83" s="1031"/>
      <c r="AP83" s="497"/>
      <c r="AQ83" s="497"/>
      <c r="AR83" s="497"/>
      <c r="AZ83" s="497"/>
      <c r="BA83" s="497"/>
      <c r="BB83" s="497"/>
      <c r="BC83" s="497"/>
      <c r="BD83" s="497"/>
    </row>
    <row r="84" spans="2:56" x14ac:dyDescent="0.25">
      <c r="U84" s="495"/>
      <c r="V84" s="1033"/>
      <c r="W84" s="495"/>
      <c r="X84" s="1033"/>
      <c r="Y84" s="495"/>
      <c r="Z84" s="495"/>
      <c r="AA84" s="495"/>
      <c r="AB84" s="495"/>
      <c r="AC84" s="495"/>
      <c r="AD84" s="495"/>
    </row>
    <row r="86" spans="2:56" ht="81.75" customHeight="1" x14ac:dyDescent="0.25">
      <c r="AP86" s="897"/>
      <c r="AQ86" s="897"/>
      <c r="AR86" s="897"/>
      <c r="AS86" s="897"/>
      <c r="AT86" s="897"/>
      <c r="AU86" s="897"/>
      <c r="AV86" s="897"/>
      <c r="AW86" s="897"/>
      <c r="AX86" s="897"/>
      <c r="AY86" s="897"/>
      <c r="AZ86" s="897"/>
    </row>
  </sheetData>
  <mergeCells count="173">
    <mergeCell ref="W44:AD44"/>
    <mergeCell ref="T51:U51"/>
    <mergeCell ref="W51:AC51"/>
    <mergeCell ref="AE71:AO71"/>
    <mergeCell ref="AE65:AO65"/>
    <mergeCell ref="B64:AD64"/>
    <mergeCell ref="B63:AD63"/>
    <mergeCell ref="U65:V65"/>
    <mergeCell ref="T36:V36"/>
    <mergeCell ref="B56:AD56"/>
    <mergeCell ref="W47:AC47"/>
    <mergeCell ref="T53:V53"/>
    <mergeCell ref="B40:BE40"/>
    <mergeCell ref="T41:V41"/>
    <mergeCell ref="B38:AD38"/>
    <mergeCell ref="T44:U44"/>
    <mergeCell ref="AX71:BA71"/>
    <mergeCell ref="W50:AC50"/>
    <mergeCell ref="W41:AD41"/>
    <mergeCell ref="B39:BE39"/>
    <mergeCell ref="B37:AD37"/>
    <mergeCell ref="T47:V47"/>
    <mergeCell ref="B54:B55"/>
    <mergeCell ref="B59:B61"/>
    <mergeCell ref="AB65:AD72"/>
    <mergeCell ref="T69:U69"/>
    <mergeCell ref="U67:V67"/>
    <mergeCell ref="U68:V68"/>
    <mergeCell ref="AE66:AO66"/>
    <mergeCell ref="B57:BE57"/>
    <mergeCell ref="W61:AC61"/>
    <mergeCell ref="AX65:BA65"/>
    <mergeCell ref="BB65:BE65"/>
    <mergeCell ref="AX66:BA66"/>
    <mergeCell ref="BB66:BE66"/>
    <mergeCell ref="BB67:BE67"/>
    <mergeCell ref="BB68:BE68"/>
    <mergeCell ref="BB69:BE69"/>
    <mergeCell ref="BB70:BE70"/>
    <mergeCell ref="BB71:BE71"/>
    <mergeCell ref="BB72:BE72"/>
    <mergeCell ref="AX67:BA67"/>
    <mergeCell ref="AX68:BA68"/>
    <mergeCell ref="AX69:BA69"/>
    <mergeCell ref="AX70:BA70"/>
    <mergeCell ref="AX72:BA72"/>
    <mergeCell ref="T33:V33"/>
    <mergeCell ref="W33:AC33"/>
    <mergeCell ref="T35:V35"/>
    <mergeCell ref="W35:AC35"/>
    <mergeCell ref="B80:Z80"/>
    <mergeCell ref="B65:B72"/>
    <mergeCell ref="T72:V72"/>
    <mergeCell ref="AB74:BD74"/>
    <mergeCell ref="AE67:AO67"/>
    <mergeCell ref="T70:U70"/>
    <mergeCell ref="AE70:AO70"/>
    <mergeCell ref="U66:V66"/>
    <mergeCell ref="T58:V58"/>
    <mergeCell ref="W58:AC58"/>
    <mergeCell ref="W59:AC59"/>
    <mergeCell ref="W60:AC60"/>
    <mergeCell ref="T59:U59"/>
    <mergeCell ref="T60:U60"/>
    <mergeCell ref="W45:AD45"/>
    <mergeCell ref="T50:U50"/>
    <mergeCell ref="B62:AD62"/>
    <mergeCell ref="AE72:AO72"/>
    <mergeCell ref="AE68:AO68"/>
    <mergeCell ref="AE69:AO69"/>
    <mergeCell ref="T34:V34"/>
    <mergeCell ref="B1:BA1"/>
    <mergeCell ref="B3:BA3"/>
    <mergeCell ref="T4:U4"/>
    <mergeCell ref="B2:BA2"/>
    <mergeCell ref="AG14:AG17"/>
    <mergeCell ref="W9:Z9"/>
    <mergeCell ref="AZ6:BC6"/>
    <mergeCell ref="AP14:AP17"/>
    <mergeCell ref="AQ14:AQ17"/>
    <mergeCell ref="AV14:AV17"/>
    <mergeCell ref="AD8:AS8"/>
    <mergeCell ref="AP11:AW13"/>
    <mergeCell ref="AR14:AR17"/>
    <mergeCell ref="AS14:AS17"/>
    <mergeCell ref="AG11:AN13"/>
    <mergeCell ref="AX16:AX17"/>
    <mergeCell ref="AX14:BA14"/>
    <mergeCell ref="AN15:AN17"/>
    <mergeCell ref="AX12:BE12"/>
    <mergeCell ref="AX13:BE13"/>
    <mergeCell ref="AO11:AO17"/>
    <mergeCell ref="BB15:BE15"/>
    <mergeCell ref="X4:AO4"/>
    <mergeCell ref="BH19:BH20"/>
    <mergeCell ref="AY16:BA16"/>
    <mergeCell ref="AH15:AI16"/>
    <mergeCell ref="AX15:BA15"/>
    <mergeCell ref="B19:BE19"/>
    <mergeCell ref="B20:BE20"/>
    <mergeCell ref="T8:V8"/>
    <mergeCell ref="T11:V17"/>
    <mergeCell ref="T18:V18"/>
    <mergeCell ref="B11:B17"/>
    <mergeCell ref="X5:AO5"/>
    <mergeCell ref="AE14:AE17"/>
    <mergeCell ref="AH14:AN14"/>
    <mergeCell ref="AZ7:BD7"/>
    <mergeCell ref="BC16:BE16"/>
    <mergeCell ref="W8:AC8"/>
    <mergeCell ref="AE11:AF13"/>
    <mergeCell ref="AZ5:BD5"/>
    <mergeCell ref="BB16:BB17"/>
    <mergeCell ref="BB14:BE14"/>
    <mergeCell ref="AJ15:AK16"/>
    <mergeCell ref="AL15:AM16"/>
    <mergeCell ref="AT14:AT17"/>
    <mergeCell ref="AU14:AU17"/>
    <mergeCell ref="AX11:BE11"/>
    <mergeCell ref="AE7:AS7"/>
    <mergeCell ref="AZ8:BD9"/>
    <mergeCell ref="W11:AD17"/>
    <mergeCell ref="W6:AB6"/>
    <mergeCell ref="W7:AB7"/>
    <mergeCell ref="AD6:AS6"/>
    <mergeCell ref="T30:V30"/>
    <mergeCell ref="W30:AC30"/>
    <mergeCell ref="W34:AC34"/>
    <mergeCell ref="W36:AC36"/>
    <mergeCell ref="W23:AC23"/>
    <mergeCell ref="W29:AC29"/>
    <mergeCell ref="BJ15:BJ17"/>
    <mergeCell ref="AF14:AF17"/>
    <mergeCell ref="AW14:AW17"/>
    <mergeCell ref="W18:AD18"/>
    <mergeCell ref="T31:V31"/>
    <mergeCell ref="T28:V28"/>
    <mergeCell ref="W27:AD27"/>
    <mergeCell ref="B26:BE26"/>
    <mergeCell ref="T21:V21"/>
    <mergeCell ref="W21:AC21"/>
    <mergeCell ref="T29:V29"/>
    <mergeCell ref="T24:V24"/>
    <mergeCell ref="W28:AC28"/>
    <mergeCell ref="T27:V27"/>
    <mergeCell ref="B25:AD25"/>
    <mergeCell ref="W31:AC31"/>
    <mergeCell ref="T32:V32"/>
    <mergeCell ref="W32:AC32"/>
    <mergeCell ref="T5:U5"/>
    <mergeCell ref="T61:U61"/>
    <mergeCell ref="W46:AD46"/>
    <mergeCell ref="W42:AD42"/>
    <mergeCell ref="T42:U42"/>
    <mergeCell ref="T46:U46"/>
    <mergeCell ref="T43:U43"/>
    <mergeCell ref="W43:AD43"/>
    <mergeCell ref="W52:AC52"/>
    <mergeCell ref="T52:U52"/>
    <mergeCell ref="T49:U49"/>
    <mergeCell ref="W49:AC49"/>
    <mergeCell ref="T48:U48"/>
    <mergeCell ref="W48:AC48"/>
    <mergeCell ref="W53:AC53"/>
    <mergeCell ref="W54:AC54"/>
    <mergeCell ref="T54:U54"/>
    <mergeCell ref="T55:U55"/>
    <mergeCell ref="W55:AC55"/>
    <mergeCell ref="T45:U45"/>
    <mergeCell ref="T22:V22"/>
    <mergeCell ref="W22:AD22"/>
    <mergeCell ref="T23:V23"/>
    <mergeCell ref="W24:AC24"/>
  </mergeCells>
  <phoneticPr fontId="0" type="noConversion"/>
  <conditionalFormatting sqref="AN21 AL27:AL29">
    <cfRule type="cellIs" dxfId="621" priority="71" stopIfTrue="1" operator="equal">
      <formula>0</formula>
    </cfRule>
  </conditionalFormatting>
  <conditionalFormatting sqref="BB21">
    <cfRule type="cellIs" dxfId="620" priority="70" stopIfTrue="1" operator="equal">
      <formula>0</formula>
    </cfRule>
  </conditionalFormatting>
  <conditionalFormatting sqref="BB47">
    <cfRule type="cellIs" dxfId="619" priority="66" stopIfTrue="1" operator="equal">
      <formula>0</formula>
    </cfRule>
  </conditionalFormatting>
  <conditionalFormatting sqref="AG29:AJ29">
    <cfRule type="cellIs" dxfId="618" priority="61" stopIfTrue="1" operator="equal">
      <formula>0</formula>
    </cfRule>
  </conditionalFormatting>
  <conditionalFormatting sqref="AX29">
    <cfRule type="cellIs" dxfId="617" priority="65" stopIfTrue="1" operator="equal">
      <formula>0</formula>
    </cfRule>
  </conditionalFormatting>
  <conditionalFormatting sqref="BB61">
    <cfRule type="cellIs" dxfId="616" priority="64" stopIfTrue="1" operator="equal">
      <formula>0</formula>
    </cfRule>
  </conditionalFormatting>
  <conditionalFormatting sqref="AL21">
    <cfRule type="cellIs" dxfId="615" priority="63" stopIfTrue="1" operator="equal">
      <formula>0</formula>
    </cfRule>
  </conditionalFormatting>
  <conditionalFormatting sqref="AL34">
    <cfRule type="cellIs" dxfId="614" priority="62" stopIfTrue="1" operator="equal">
      <formula>0</formula>
    </cfRule>
  </conditionalFormatting>
  <conditionalFormatting sqref="AL41 AL47">
    <cfRule type="cellIs" dxfId="613" priority="56" stopIfTrue="1" operator="equal">
      <formula>0</formula>
    </cfRule>
  </conditionalFormatting>
  <conditionalFormatting sqref="AM61">
    <cfRule type="cellIs" dxfId="612" priority="55" stopIfTrue="1" operator="equal">
      <formula>0</formula>
    </cfRule>
  </conditionalFormatting>
  <conditionalFormatting sqref="AL61:AL63">
    <cfRule type="cellIs" dxfId="611" priority="54" stopIfTrue="1" operator="equal">
      <formula>0</formula>
    </cfRule>
  </conditionalFormatting>
  <conditionalFormatting sqref="AI61">
    <cfRule type="cellIs" dxfId="610" priority="53" stopIfTrue="1" operator="equal">
      <formula>0</formula>
    </cfRule>
  </conditionalFormatting>
  <conditionalFormatting sqref="AN22">
    <cfRule type="cellIs" dxfId="609" priority="50" stopIfTrue="1" operator="equal">
      <formula>0</formula>
    </cfRule>
  </conditionalFormatting>
  <conditionalFormatting sqref="BB22">
    <cfRule type="cellIs" dxfId="608" priority="51" stopIfTrue="1" operator="equal">
      <formula>0</formula>
    </cfRule>
  </conditionalFormatting>
  <conditionalFormatting sqref="AH23">
    <cfRule type="cellIs" dxfId="607" priority="48" stopIfTrue="1" operator="equal">
      <formula>0</formula>
    </cfRule>
  </conditionalFormatting>
  <conditionalFormatting sqref="AL23">
    <cfRule type="cellIs" dxfId="606" priority="49" stopIfTrue="1" operator="equal">
      <formula>0</formula>
    </cfRule>
  </conditionalFormatting>
  <conditionalFormatting sqref="AH24">
    <cfRule type="cellIs" dxfId="605" priority="46" stopIfTrue="1" operator="equal">
      <formula>0</formula>
    </cfRule>
  </conditionalFormatting>
  <conditionalFormatting sqref="AL24">
    <cfRule type="cellIs" dxfId="604" priority="47" stopIfTrue="1" operator="equal">
      <formula>0</formula>
    </cfRule>
  </conditionalFormatting>
  <conditionalFormatting sqref="AL30">
    <cfRule type="cellIs" dxfId="603" priority="45" stopIfTrue="1" operator="equal">
      <formula>0</formula>
    </cfRule>
  </conditionalFormatting>
  <conditionalFormatting sqref="AL31">
    <cfRule type="cellIs" dxfId="602" priority="44" stopIfTrue="1" operator="equal">
      <formula>0</formula>
    </cfRule>
  </conditionalFormatting>
  <conditionalFormatting sqref="AL32">
    <cfRule type="cellIs" dxfId="601" priority="43" stopIfTrue="1" operator="equal">
      <formula>0</formula>
    </cfRule>
  </conditionalFormatting>
  <conditionalFormatting sqref="AL33">
    <cfRule type="cellIs" dxfId="600" priority="42" stopIfTrue="1" operator="equal">
      <formula>0</formula>
    </cfRule>
  </conditionalFormatting>
  <conditionalFormatting sqref="AL36">
    <cfRule type="cellIs" dxfId="599" priority="38" stopIfTrue="1" operator="equal">
      <formula>0</formula>
    </cfRule>
  </conditionalFormatting>
  <conditionalFormatting sqref="BB58">
    <cfRule type="cellIs" dxfId="598" priority="37" stopIfTrue="1" operator="equal">
      <formula>0</formula>
    </cfRule>
  </conditionalFormatting>
  <conditionalFormatting sqref="AM58">
    <cfRule type="cellIs" dxfId="597" priority="36" stopIfTrue="1" operator="equal">
      <formula>0</formula>
    </cfRule>
  </conditionalFormatting>
  <conditionalFormatting sqref="AL58">
    <cfRule type="cellIs" dxfId="596" priority="35" stopIfTrue="1" operator="equal">
      <formula>0</formula>
    </cfRule>
  </conditionalFormatting>
  <conditionalFormatting sqref="AI58">
    <cfRule type="cellIs" dxfId="595" priority="34" stopIfTrue="1" operator="equal">
      <formula>0</formula>
    </cfRule>
  </conditionalFormatting>
  <conditionalFormatting sqref="BB59">
    <cfRule type="cellIs" dxfId="594" priority="33" stopIfTrue="1" operator="equal">
      <formula>0</formula>
    </cfRule>
  </conditionalFormatting>
  <conditionalFormatting sqref="AM59">
    <cfRule type="cellIs" dxfId="593" priority="32" stopIfTrue="1" operator="equal">
      <formula>0</formula>
    </cfRule>
  </conditionalFormatting>
  <conditionalFormatting sqref="AL59">
    <cfRule type="cellIs" dxfId="592" priority="31" stopIfTrue="1" operator="equal">
      <formula>0</formula>
    </cfRule>
  </conditionalFormatting>
  <conditionalFormatting sqref="AI59">
    <cfRule type="cellIs" dxfId="591" priority="30" stopIfTrue="1" operator="equal">
      <formula>0</formula>
    </cfRule>
  </conditionalFormatting>
  <conditionalFormatting sqref="BB60">
    <cfRule type="cellIs" dxfId="590" priority="29" stopIfTrue="1" operator="equal">
      <formula>0</formula>
    </cfRule>
  </conditionalFormatting>
  <conditionalFormatting sqref="AM60">
    <cfRule type="cellIs" dxfId="589" priority="28" stopIfTrue="1" operator="equal">
      <formula>0</formula>
    </cfRule>
  </conditionalFormatting>
  <conditionalFormatting sqref="AL60">
    <cfRule type="cellIs" dxfId="588" priority="27" stopIfTrue="1" operator="equal">
      <formula>0</formula>
    </cfRule>
  </conditionalFormatting>
  <conditionalFormatting sqref="AI60">
    <cfRule type="cellIs" dxfId="587" priority="26" stopIfTrue="1" operator="equal">
      <formula>0</formula>
    </cfRule>
  </conditionalFormatting>
  <conditionalFormatting sqref="AL46">
    <cfRule type="cellIs" dxfId="586" priority="25" stopIfTrue="1" operator="equal">
      <formula>0</formula>
    </cfRule>
  </conditionalFormatting>
  <conditionalFormatting sqref="AL42">
    <cfRule type="cellIs" dxfId="585" priority="24" stopIfTrue="1" operator="equal">
      <formula>0</formula>
    </cfRule>
  </conditionalFormatting>
  <conditionalFormatting sqref="AL43">
    <cfRule type="cellIs" dxfId="584" priority="23" stopIfTrue="1" operator="equal">
      <formula>0</formula>
    </cfRule>
  </conditionalFormatting>
  <conditionalFormatting sqref="BB52">
    <cfRule type="cellIs" dxfId="583" priority="22" stopIfTrue="1" operator="equal">
      <formula>0</formula>
    </cfRule>
  </conditionalFormatting>
  <conditionalFormatting sqref="AL52">
    <cfRule type="cellIs" dxfId="582" priority="21" stopIfTrue="1" operator="equal">
      <formula>0</formula>
    </cfRule>
  </conditionalFormatting>
  <conditionalFormatting sqref="BB49">
    <cfRule type="cellIs" dxfId="581" priority="20" stopIfTrue="1" operator="equal">
      <formula>0</formula>
    </cfRule>
  </conditionalFormatting>
  <conditionalFormatting sqref="AL49">
    <cfRule type="cellIs" dxfId="580" priority="19" stopIfTrue="1" operator="equal">
      <formula>0</formula>
    </cfRule>
  </conditionalFormatting>
  <conditionalFormatting sqref="BB48">
    <cfRule type="cellIs" dxfId="579" priority="18" stopIfTrue="1" operator="equal">
      <formula>0</formula>
    </cfRule>
  </conditionalFormatting>
  <conditionalFormatting sqref="AL48">
    <cfRule type="cellIs" dxfId="578" priority="17" stopIfTrue="1" operator="equal">
      <formula>0</formula>
    </cfRule>
  </conditionalFormatting>
  <conditionalFormatting sqref="AX53">
    <cfRule type="cellIs" dxfId="577" priority="16" stopIfTrue="1" operator="equal">
      <formula>0</formula>
    </cfRule>
  </conditionalFormatting>
  <conditionalFormatting sqref="AL53">
    <cfRule type="cellIs" dxfId="576" priority="15" stopIfTrue="1" operator="equal">
      <formula>0</formula>
    </cfRule>
  </conditionalFormatting>
  <conditionalFormatting sqref="AX54">
    <cfRule type="cellIs" dxfId="575" priority="14" stopIfTrue="1" operator="equal">
      <formula>0</formula>
    </cfRule>
  </conditionalFormatting>
  <conditionalFormatting sqref="AL54">
    <cfRule type="cellIs" dxfId="574" priority="13" stopIfTrue="1" operator="equal">
      <formula>0</formula>
    </cfRule>
  </conditionalFormatting>
  <conditionalFormatting sqref="AX55">
    <cfRule type="cellIs" dxfId="573" priority="12" stopIfTrue="1" operator="equal">
      <formula>0</formula>
    </cfRule>
  </conditionalFormatting>
  <conditionalFormatting sqref="AL55">
    <cfRule type="cellIs" dxfId="572" priority="11" stopIfTrue="1" operator="equal">
      <formula>0</formula>
    </cfRule>
  </conditionalFormatting>
  <conditionalFormatting sqref="AL45">
    <cfRule type="cellIs" dxfId="571" priority="7" stopIfTrue="1" operator="equal">
      <formula>0</formula>
    </cfRule>
  </conditionalFormatting>
  <conditionalFormatting sqref="BB50">
    <cfRule type="cellIs" dxfId="570" priority="6" stopIfTrue="1" operator="equal">
      <formula>0</formula>
    </cfRule>
  </conditionalFormatting>
  <conditionalFormatting sqref="AL50">
    <cfRule type="cellIs" dxfId="569" priority="5" stopIfTrue="1" operator="equal">
      <formula>0</formula>
    </cfRule>
  </conditionalFormatting>
  <conditionalFormatting sqref="AL35">
    <cfRule type="cellIs" dxfId="568" priority="4" stopIfTrue="1" operator="equal">
      <formula>0</formula>
    </cfRule>
  </conditionalFormatting>
  <conditionalFormatting sqref="AL44">
    <cfRule type="cellIs" dxfId="567" priority="3" stopIfTrue="1" operator="equal">
      <formula>0</formula>
    </cfRule>
  </conditionalFormatting>
  <conditionalFormatting sqref="BB51">
    <cfRule type="cellIs" dxfId="566" priority="2" stopIfTrue="1" operator="equal">
      <formula>0</formula>
    </cfRule>
  </conditionalFormatting>
  <conditionalFormatting sqref="AL51">
    <cfRule type="cellIs" dxfId="565" priority="1" stopIfTrue="1" operator="equal">
      <formula>0</formula>
    </cfRule>
  </conditionalFormatting>
  <pageMargins left="1.3779527559055118" right="0.19685039370078741" top="0.39370078740157483" bottom="0" header="0" footer="0"/>
  <pageSetup paperSize="9" scale="21" fitToHeight="0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89"/>
  <sheetViews>
    <sheetView view="pageBreakPreview" topLeftCell="A46" zoomScale="25" zoomScaleNormal="25" zoomScaleSheetLayoutView="25" zoomScalePageLayoutView="25" workbookViewId="0">
      <selection activeCell="AL62" sqref="AL62"/>
    </sheetView>
  </sheetViews>
  <sheetFormatPr defaultColWidth="10.109375" defaultRowHeight="13.2" x14ac:dyDescent="0.25"/>
  <cols>
    <col min="1" max="1" width="13.33203125" style="1" customWidth="1"/>
    <col min="2" max="2" width="10.109375" style="495" customWidth="1"/>
    <col min="3" max="19" width="6.33203125" style="1" hidden="1" customWidth="1"/>
    <col min="20" max="20" width="42.109375" style="1" customWidth="1"/>
    <col min="21" max="21" width="42.109375" style="2" customWidth="1"/>
    <col min="22" max="22" width="44.6640625" style="3" customWidth="1"/>
    <col min="23" max="23" width="12.6640625" style="4" customWidth="1"/>
    <col min="24" max="24" width="25.6640625" style="5" customWidth="1"/>
    <col min="25" max="27" width="12.6640625" style="5" customWidth="1"/>
    <col min="28" max="28" width="16.6640625" style="5" customWidth="1"/>
    <col min="29" max="29" width="8.109375" style="5" customWidth="1"/>
    <col min="30" max="30" width="12.6640625" style="6" hidden="1" customWidth="1"/>
    <col min="31" max="31" width="16.6640625" style="6" customWidth="1"/>
    <col min="32" max="32" width="17.33203125" style="6" customWidth="1"/>
    <col min="33" max="34" width="14.33203125" style="6" customWidth="1"/>
    <col min="35" max="40" width="13" style="6" customWidth="1"/>
    <col min="41" max="41" width="15.77734375" style="6" customWidth="1"/>
    <col min="42" max="42" width="10.6640625" style="1" customWidth="1"/>
    <col min="43" max="43" width="11.77734375" style="1" customWidth="1"/>
    <col min="44" max="49" width="10.6640625" style="1" customWidth="1"/>
    <col min="50" max="50" width="16.6640625" style="1" customWidth="1"/>
    <col min="51" max="51" width="15.77734375" style="1" customWidth="1"/>
    <col min="52" max="52" width="12.109375" style="1" customWidth="1"/>
    <col min="53" max="53" width="12.33203125" style="1" customWidth="1"/>
    <col min="54" max="54" width="15.44140625" style="1" customWidth="1"/>
    <col min="55" max="56" width="13.109375" style="1" customWidth="1"/>
    <col min="57" max="57" width="11" style="1" customWidth="1"/>
    <col min="58" max="58" width="5.77734375" style="1" customWidth="1"/>
    <col min="59" max="59" width="1.109375" style="1" customWidth="1"/>
    <col min="60" max="16384" width="10.109375" style="1"/>
  </cols>
  <sheetData>
    <row r="1" spans="2:62" ht="105" customHeight="1" x14ac:dyDescent="0.25">
      <c r="B1" s="1707" t="s">
        <v>49</v>
      </c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1707"/>
      <c r="T1" s="1707"/>
      <c r="U1" s="1707"/>
      <c r="V1" s="1707"/>
      <c r="W1" s="1707"/>
      <c r="X1" s="1707"/>
      <c r="Y1" s="1707"/>
      <c r="Z1" s="1707"/>
      <c r="AA1" s="1707"/>
      <c r="AB1" s="1707"/>
      <c r="AC1" s="1707"/>
      <c r="AD1" s="1707"/>
      <c r="AE1" s="1707"/>
      <c r="AF1" s="1707"/>
      <c r="AG1" s="1707"/>
      <c r="AH1" s="1707"/>
      <c r="AI1" s="1707"/>
      <c r="AJ1" s="1707"/>
      <c r="AK1" s="1707"/>
      <c r="AL1" s="1707"/>
      <c r="AM1" s="1707"/>
      <c r="AN1" s="1707"/>
      <c r="AO1" s="1707"/>
      <c r="AP1" s="1707"/>
      <c r="AQ1" s="1707"/>
      <c r="AR1" s="1707"/>
      <c r="AS1" s="1707"/>
      <c r="AT1" s="1707"/>
      <c r="AU1" s="1707"/>
      <c r="AV1" s="1707"/>
      <c r="AW1" s="1707"/>
      <c r="AX1" s="1707"/>
      <c r="AY1" s="1707"/>
      <c r="AZ1" s="1707"/>
      <c r="BA1" s="1707"/>
    </row>
    <row r="2" spans="2:62" ht="12.75" customHeight="1" x14ac:dyDescent="0.5">
      <c r="B2" s="1717"/>
      <c r="C2" s="1717"/>
      <c r="D2" s="1717"/>
      <c r="E2" s="1717"/>
      <c r="F2" s="1717"/>
      <c r="G2" s="1717"/>
      <c r="H2" s="1717"/>
      <c r="I2" s="1717"/>
      <c r="J2" s="1717"/>
      <c r="K2" s="1717"/>
      <c r="L2" s="1717"/>
      <c r="M2" s="1717"/>
      <c r="N2" s="1717"/>
      <c r="O2" s="1717"/>
      <c r="P2" s="1717"/>
      <c r="Q2" s="1717"/>
      <c r="R2" s="1717"/>
      <c r="S2" s="1717"/>
      <c r="T2" s="1717"/>
      <c r="U2" s="1717"/>
      <c r="V2" s="1717"/>
      <c r="W2" s="1717"/>
      <c r="X2" s="1717"/>
      <c r="Y2" s="1717"/>
      <c r="Z2" s="1717"/>
      <c r="AA2" s="1717"/>
      <c r="AB2" s="1717"/>
      <c r="AC2" s="1717"/>
      <c r="AD2" s="1717"/>
      <c r="AE2" s="1717"/>
      <c r="AF2" s="1717"/>
      <c r="AG2" s="1717"/>
      <c r="AH2" s="1717"/>
      <c r="AI2" s="1717"/>
      <c r="AJ2" s="1717"/>
      <c r="AK2" s="1717"/>
      <c r="AL2" s="1717"/>
      <c r="AM2" s="1717"/>
      <c r="AN2" s="1717"/>
      <c r="AO2" s="1717"/>
      <c r="AP2" s="1717"/>
      <c r="AQ2" s="1717"/>
      <c r="AR2" s="1717"/>
      <c r="AS2" s="1717"/>
      <c r="AT2" s="1717"/>
      <c r="AU2" s="1717"/>
      <c r="AV2" s="1717"/>
      <c r="AW2" s="1717"/>
      <c r="AX2" s="1717"/>
      <c r="AY2" s="1717"/>
      <c r="AZ2" s="1717"/>
      <c r="BA2" s="1717"/>
    </row>
    <row r="3" spans="2:62" ht="90" customHeight="1" x14ac:dyDescent="0.25">
      <c r="B3" s="1718" t="s">
        <v>0</v>
      </c>
      <c r="C3" s="1718"/>
      <c r="D3" s="1718"/>
      <c r="E3" s="1718"/>
      <c r="F3" s="1718"/>
      <c r="G3" s="1718"/>
      <c r="H3" s="1718"/>
      <c r="I3" s="1718"/>
      <c r="J3" s="1718"/>
      <c r="K3" s="1718"/>
      <c r="L3" s="1718"/>
      <c r="M3" s="1718"/>
      <c r="N3" s="1718"/>
      <c r="O3" s="1718"/>
      <c r="P3" s="1718"/>
      <c r="Q3" s="1718"/>
      <c r="R3" s="1718"/>
      <c r="S3" s="1718"/>
      <c r="T3" s="1718"/>
      <c r="U3" s="1718"/>
      <c r="V3" s="1718"/>
      <c r="W3" s="1718"/>
      <c r="X3" s="1718"/>
      <c r="Y3" s="1718"/>
      <c r="Z3" s="1718"/>
      <c r="AA3" s="1718"/>
      <c r="AB3" s="1718"/>
      <c r="AC3" s="1718"/>
      <c r="AD3" s="1718"/>
      <c r="AE3" s="1718"/>
      <c r="AF3" s="1718"/>
      <c r="AG3" s="1718"/>
      <c r="AH3" s="1718"/>
      <c r="AI3" s="1718"/>
      <c r="AJ3" s="1718"/>
      <c r="AK3" s="1718"/>
      <c r="AL3" s="1718"/>
      <c r="AM3" s="1718"/>
      <c r="AN3" s="1718"/>
      <c r="AO3" s="1718"/>
      <c r="AP3" s="1718"/>
      <c r="AQ3" s="1718"/>
      <c r="AR3" s="1718"/>
      <c r="AS3" s="1718"/>
      <c r="AT3" s="1718"/>
      <c r="AU3" s="1718"/>
      <c r="AV3" s="1718"/>
      <c r="AW3" s="1718"/>
      <c r="AX3" s="1718"/>
      <c r="AY3" s="1718"/>
      <c r="AZ3" s="1718"/>
      <c r="BA3" s="1718"/>
    </row>
    <row r="4" spans="2:62" ht="48.75" customHeight="1" x14ac:dyDescent="0.85">
      <c r="B4" s="49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719" t="s">
        <v>39</v>
      </c>
      <c r="U4" s="1719"/>
      <c r="V4" s="47"/>
      <c r="W4" s="47"/>
      <c r="X4" s="1720" t="s">
        <v>158</v>
      </c>
      <c r="Y4" s="1720"/>
      <c r="Z4" s="1720"/>
      <c r="AA4" s="1720"/>
      <c r="AB4" s="1720"/>
      <c r="AC4" s="1720"/>
      <c r="AD4" s="1720"/>
      <c r="AE4" s="1720"/>
      <c r="AF4" s="1720"/>
      <c r="AG4" s="1720"/>
      <c r="AH4" s="1720"/>
      <c r="AI4" s="1720"/>
      <c r="AJ4" s="1720"/>
      <c r="AK4" s="1720"/>
      <c r="AL4" s="1720"/>
      <c r="AM4" s="1720"/>
      <c r="AN4" s="1720"/>
      <c r="AO4" s="1720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2:62" ht="76.8" customHeight="1" x14ac:dyDescent="0.6">
      <c r="T5" s="1406" t="s">
        <v>241</v>
      </c>
      <c r="U5" s="1407"/>
      <c r="V5" s="784"/>
      <c r="W5" s="48"/>
      <c r="X5" s="1800" t="s">
        <v>243</v>
      </c>
      <c r="Y5" s="1800"/>
      <c r="Z5" s="1800"/>
      <c r="AA5" s="1800"/>
      <c r="AB5" s="1800"/>
      <c r="AC5" s="1800"/>
      <c r="AD5" s="1800"/>
      <c r="AE5" s="1800"/>
      <c r="AF5" s="1800"/>
      <c r="AG5" s="1800"/>
      <c r="AH5" s="1800"/>
      <c r="AI5" s="1800"/>
      <c r="AJ5" s="1800"/>
      <c r="AK5" s="1800"/>
      <c r="AL5" s="1800"/>
      <c r="AM5" s="1800"/>
      <c r="AN5" s="1800"/>
      <c r="AO5" s="1800"/>
      <c r="AP5" s="693"/>
      <c r="AQ5" s="693"/>
      <c r="AR5" s="43"/>
      <c r="AS5" s="706"/>
      <c r="AT5" s="706"/>
      <c r="AU5" s="60" t="s">
        <v>1</v>
      </c>
      <c r="AV5" s="61"/>
      <c r="AW5" s="49"/>
      <c r="AX5" s="49"/>
      <c r="AY5" s="49"/>
      <c r="AZ5" s="1707" t="s">
        <v>70</v>
      </c>
      <c r="BA5" s="1707"/>
      <c r="BB5" s="1707"/>
      <c r="BC5" s="1707"/>
      <c r="BD5" s="1707"/>
    </row>
    <row r="6" spans="2:62" ht="67.5" customHeight="1" x14ac:dyDescent="0.55000000000000004">
      <c r="W6" s="1705" t="s">
        <v>43</v>
      </c>
      <c r="X6" s="1705"/>
      <c r="Y6" s="1705"/>
      <c r="Z6" s="1705"/>
      <c r="AA6" s="1705"/>
      <c r="AB6" s="1705"/>
      <c r="AC6" s="55" t="s">
        <v>2</v>
      </c>
      <c r="AD6" s="1455" t="s">
        <v>83</v>
      </c>
      <c r="AE6" s="1455"/>
      <c r="AF6" s="1455"/>
      <c r="AG6" s="1455"/>
      <c r="AH6" s="1455"/>
      <c r="AI6" s="1455"/>
      <c r="AJ6" s="1455"/>
      <c r="AK6" s="1455"/>
      <c r="AL6" s="1455"/>
      <c r="AM6" s="1455"/>
      <c r="AN6" s="1455"/>
      <c r="AO6" s="1455"/>
      <c r="AP6" s="1455"/>
      <c r="AQ6" s="1455"/>
      <c r="AR6" s="1455"/>
      <c r="AS6" s="1455"/>
      <c r="AT6" s="44"/>
      <c r="AU6" s="63" t="s">
        <v>3</v>
      </c>
      <c r="AV6" s="64"/>
      <c r="AW6" s="64"/>
      <c r="AX6" s="64"/>
      <c r="AY6" s="49"/>
      <c r="AZ6" s="1706" t="s">
        <v>4</v>
      </c>
      <c r="BA6" s="1706"/>
      <c r="BB6" s="1706"/>
      <c r="BC6" s="1706"/>
      <c r="BD6" s="62"/>
    </row>
    <row r="7" spans="2:62" ht="120" customHeight="1" x14ac:dyDescent="0.6">
      <c r="B7" s="496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8" t="s">
        <v>239</v>
      </c>
      <c r="U7" s="99"/>
      <c r="V7" s="99"/>
      <c r="W7" s="1453" t="s">
        <v>81</v>
      </c>
      <c r="X7" s="1453"/>
      <c r="Y7" s="1453"/>
      <c r="Z7" s="1453"/>
      <c r="AA7" s="1453"/>
      <c r="AB7" s="1453"/>
      <c r="AC7" s="55" t="s">
        <v>2</v>
      </c>
      <c r="AD7" s="97"/>
      <c r="AE7" s="1449" t="s">
        <v>84</v>
      </c>
      <c r="AF7" s="1449"/>
      <c r="AG7" s="1449"/>
      <c r="AH7" s="1449"/>
      <c r="AI7" s="1449"/>
      <c r="AJ7" s="1449"/>
      <c r="AK7" s="1449"/>
      <c r="AL7" s="1449"/>
      <c r="AM7" s="1449"/>
      <c r="AN7" s="1449"/>
      <c r="AO7" s="1449"/>
      <c r="AP7" s="1449"/>
      <c r="AQ7" s="1449"/>
      <c r="AR7" s="1449"/>
      <c r="AS7" s="1449"/>
      <c r="AT7" s="44"/>
      <c r="AU7" s="65" t="s">
        <v>5</v>
      </c>
      <c r="AV7" s="49"/>
      <c r="AW7" s="49"/>
      <c r="AX7" s="49"/>
      <c r="AY7" s="49"/>
      <c r="AZ7" s="1707" t="s">
        <v>71</v>
      </c>
      <c r="BA7" s="1707"/>
      <c r="BB7" s="1707"/>
      <c r="BC7" s="1707"/>
      <c r="BD7" s="1707"/>
    </row>
    <row r="8" spans="2:62" ht="48" customHeight="1" x14ac:dyDescent="0.6">
      <c r="T8" s="1691" t="s">
        <v>173</v>
      </c>
      <c r="U8" s="1691"/>
      <c r="V8" s="1691"/>
      <c r="W8" s="1692" t="s">
        <v>42</v>
      </c>
      <c r="X8" s="1692"/>
      <c r="Y8" s="1692"/>
      <c r="Z8" s="1692"/>
      <c r="AA8" s="1692"/>
      <c r="AB8" s="1692"/>
      <c r="AC8" s="1692"/>
      <c r="AD8" s="1465" t="s">
        <v>50</v>
      </c>
      <c r="AE8" s="1465"/>
      <c r="AF8" s="1465"/>
      <c r="AG8" s="1465"/>
      <c r="AH8" s="1465"/>
      <c r="AI8" s="1465"/>
      <c r="AJ8" s="1465"/>
      <c r="AK8" s="1465"/>
      <c r="AL8" s="1465"/>
      <c r="AM8" s="1465"/>
      <c r="AN8" s="1465"/>
      <c r="AO8" s="1465"/>
      <c r="AP8" s="1465"/>
      <c r="AQ8" s="1465"/>
      <c r="AR8" s="1465"/>
      <c r="AS8" s="1465"/>
      <c r="AT8" s="44"/>
      <c r="AU8" s="65" t="s">
        <v>6</v>
      </c>
      <c r="AV8" s="709"/>
      <c r="AW8" s="709"/>
      <c r="AX8" s="709"/>
      <c r="AY8" s="1693" t="s">
        <v>126</v>
      </c>
      <c r="AZ8" s="1693"/>
      <c r="BA8" s="1693"/>
      <c r="BB8" s="1693"/>
      <c r="BC8" s="1693"/>
      <c r="BD8" s="1693"/>
      <c r="BE8" s="1693"/>
    </row>
    <row r="9" spans="2:62" ht="48" customHeight="1" x14ac:dyDescent="0.65">
      <c r="U9" s="8"/>
      <c r="V9" s="8"/>
      <c r="W9" s="1694" t="s">
        <v>7</v>
      </c>
      <c r="X9" s="1694"/>
      <c r="Y9" s="1694"/>
      <c r="Z9" s="1694"/>
      <c r="AA9" s="56"/>
      <c r="AB9" s="56"/>
      <c r="AC9" s="55" t="s">
        <v>2</v>
      </c>
      <c r="AD9" s="57"/>
      <c r="AE9" s="79" t="s">
        <v>72</v>
      </c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8"/>
      <c r="AR9" s="59"/>
      <c r="AS9" s="58"/>
      <c r="AT9" s="9"/>
      <c r="AU9" s="709"/>
      <c r="AV9" s="709"/>
      <c r="AW9" s="709"/>
      <c r="AX9" s="709"/>
      <c r="AY9" s="1693"/>
      <c r="AZ9" s="1693"/>
      <c r="BA9" s="1693"/>
      <c r="BB9" s="1693"/>
      <c r="BC9" s="1693"/>
      <c r="BD9" s="1693"/>
      <c r="BE9" s="1693"/>
    </row>
    <row r="10" spans="2:62" ht="18" customHeight="1" thickBot="1" x14ac:dyDescent="0.35">
      <c r="U10" s="8"/>
      <c r="V10" s="8"/>
      <c r="W10" s="10"/>
      <c r="AA10" s="11"/>
      <c r="AB10" s="6"/>
      <c r="AC10" s="6"/>
      <c r="AK10" s="1"/>
      <c r="AL10" s="1"/>
      <c r="AM10" s="1"/>
      <c r="AN10" s="1"/>
      <c r="AO10" s="1"/>
    </row>
    <row r="11" spans="2:62" s="12" customFormat="1" ht="86.25" customHeight="1" thickTop="1" x14ac:dyDescent="0.25">
      <c r="B11" s="1732" t="s">
        <v>69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64" t="s">
        <v>8</v>
      </c>
      <c r="U11" s="1365"/>
      <c r="V11" s="1366"/>
      <c r="W11" s="1370" t="s">
        <v>9</v>
      </c>
      <c r="X11" s="1371"/>
      <c r="Y11" s="1371"/>
      <c r="Z11" s="1371"/>
      <c r="AA11" s="1371"/>
      <c r="AB11" s="1371"/>
      <c r="AC11" s="1371"/>
      <c r="AD11" s="1372"/>
      <c r="AE11" s="1376" t="s">
        <v>10</v>
      </c>
      <c r="AF11" s="1377"/>
      <c r="AG11" s="1382" t="s">
        <v>11</v>
      </c>
      <c r="AH11" s="1383"/>
      <c r="AI11" s="1383"/>
      <c r="AJ11" s="1383"/>
      <c r="AK11" s="1383"/>
      <c r="AL11" s="1383"/>
      <c r="AM11" s="1383"/>
      <c r="AN11" s="1702"/>
      <c r="AO11" s="1299" t="s">
        <v>12</v>
      </c>
      <c r="AP11" s="1678" t="s">
        <v>13</v>
      </c>
      <c r="AQ11" s="1301"/>
      <c r="AR11" s="1301"/>
      <c r="AS11" s="1301"/>
      <c r="AT11" s="1301"/>
      <c r="AU11" s="1301"/>
      <c r="AV11" s="1301"/>
      <c r="AW11" s="1679"/>
      <c r="AX11" s="1708" t="s">
        <v>51</v>
      </c>
      <c r="AY11" s="1709"/>
      <c r="AZ11" s="1709"/>
      <c r="BA11" s="1709"/>
      <c r="BB11" s="1709"/>
      <c r="BC11" s="1709"/>
      <c r="BD11" s="1709"/>
      <c r="BE11" s="1710"/>
      <c r="BF11" s="53"/>
    </row>
    <row r="12" spans="2:62" s="12" customFormat="1" ht="49.95" customHeight="1" x14ac:dyDescent="0.25">
      <c r="B12" s="1733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7"/>
      <c r="U12" s="1368"/>
      <c r="V12" s="1369"/>
      <c r="W12" s="1373"/>
      <c r="X12" s="1374"/>
      <c r="Y12" s="1374"/>
      <c r="Z12" s="1374"/>
      <c r="AA12" s="1374"/>
      <c r="AB12" s="1374"/>
      <c r="AC12" s="1374"/>
      <c r="AD12" s="1375"/>
      <c r="AE12" s="1378"/>
      <c r="AF12" s="1379"/>
      <c r="AG12" s="1384"/>
      <c r="AH12" s="1385"/>
      <c r="AI12" s="1385"/>
      <c r="AJ12" s="1385"/>
      <c r="AK12" s="1385"/>
      <c r="AL12" s="1385"/>
      <c r="AM12" s="1385"/>
      <c r="AN12" s="1703"/>
      <c r="AO12" s="1300"/>
      <c r="AP12" s="1680"/>
      <c r="AQ12" s="1302"/>
      <c r="AR12" s="1302"/>
      <c r="AS12" s="1302"/>
      <c r="AT12" s="1302"/>
      <c r="AU12" s="1302"/>
      <c r="AV12" s="1302"/>
      <c r="AW12" s="1681"/>
      <c r="AX12" s="1711" t="s">
        <v>100</v>
      </c>
      <c r="AY12" s="1712"/>
      <c r="AZ12" s="1712"/>
      <c r="BA12" s="1712"/>
      <c r="BB12" s="1712"/>
      <c r="BC12" s="1712"/>
      <c r="BD12" s="1712"/>
      <c r="BE12" s="1713"/>
      <c r="BF12" s="52"/>
    </row>
    <row r="13" spans="2:62" s="12" customFormat="1" ht="49.95" customHeight="1" x14ac:dyDescent="0.25">
      <c r="B13" s="1733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7"/>
      <c r="U13" s="1368"/>
      <c r="V13" s="1369"/>
      <c r="W13" s="1373"/>
      <c r="X13" s="1374"/>
      <c r="Y13" s="1374"/>
      <c r="Z13" s="1374"/>
      <c r="AA13" s="1374"/>
      <c r="AB13" s="1374"/>
      <c r="AC13" s="1374"/>
      <c r="AD13" s="1375"/>
      <c r="AE13" s="1380"/>
      <c r="AF13" s="1381"/>
      <c r="AG13" s="1386"/>
      <c r="AH13" s="1387"/>
      <c r="AI13" s="1387"/>
      <c r="AJ13" s="1387"/>
      <c r="AK13" s="1387"/>
      <c r="AL13" s="1387"/>
      <c r="AM13" s="1387"/>
      <c r="AN13" s="1704"/>
      <c r="AO13" s="1300"/>
      <c r="AP13" s="1682"/>
      <c r="AQ13" s="1303"/>
      <c r="AR13" s="1303"/>
      <c r="AS13" s="1303"/>
      <c r="AT13" s="1303"/>
      <c r="AU13" s="1303"/>
      <c r="AV13" s="1303"/>
      <c r="AW13" s="1683"/>
      <c r="AX13" s="1714" t="s">
        <v>278</v>
      </c>
      <c r="AY13" s="1715"/>
      <c r="AZ13" s="1715"/>
      <c r="BA13" s="1715"/>
      <c r="BB13" s="1715"/>
      <c r="BC13" s="1715"/>
      <c r="BD13" s="1715"/>
      <c r="BE13" s="1716"/>
      <c r="BF13" s="54"/>
    </row>
    <row r="14" spans="2:62" s="12" customFormat="1" ht="40.049999999999997" customHeight="1" x14ac:dyDescent="0.25">
      <c r="B14" s="1733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7"/>
      <c r="U14" s="1368"/>
      <c r="V14" s="1369"/>
      <c r="W14" s="1373"/>
      <c r="X14" s="1374"/>
      <c r="Y14" s="1374"/>
      <c r="Z14" s="1374"/>
      <c r="AA14" s="1374"/>
      <c r="AB14" s="1374"/>
      <c r="AC14" s="1374"/>
      <c r="AD14" s="1375"/>
      <c r="AE14" s="1304" t="s">
        <v>14</v>
      </c>
      <c r="AF14" s="1312" t="s">
        <v>15</v>
      </c>
      <c r="AG14" s="1304" t="s">
        <v>16</v>
      </c>
      <c r="AH14" s="1686" t="s">
        <v>17</v>
      </c>
      <c r="AI14" s="1309"/>
      <c r="AJ14" s="1309"/>
      <c r="AK14" s="1309"/>
      <c r="AL14" s="1309"/>
      <c r="AM14" s="1309"/>
      <c r="AN14" s="1687"/>
      <c r="AO14" s="1300"/>
      <c r="AP14" s="1688" t="s">
        <v>18</v>
      </c>
      <c r="AQ14" s="1297" t="s">
        <v>19</v>
      </c>
      <c r="AR14" s="1297" t="s">
        <v>20</v>
      </c>
      <c r="AS14" s="1354" t="s">
        <v>21</v>
      </c>
      <c r="AT14" s="1354" t="s">
        <v>22</v>
      </c>
      <c r="AU14" s="1297" t="s">
        <v>23</v>
      </c>
      <c r="AV14" s="1297" t="s">
        <v>24</v>
      </c>
      <c r="AW14" s="1659" t="s">
        <v>25</v>
      </c>
      <c r="AX14" s="1662" t="s">
        <v>102</v>
      </c>
      <c r="AY14" s="1663"/>
      <c r="AZ14" s="1663"/>
      <c r="BA14" s="1664"/>
      <c r="BB14" s="1662" t="s">
        <v>103</v>
      </c>
      <c r="BC14" s="1663"/>
      <c r="BD14" s="1663"/>
      <c r="BE14" s="1664"/>
    </row>
    <row r="15" spans="2:62" s="13" customFormat="1" ht="40.049999999999997" customHeight="1" x14ac:dyDescent="0.25">
      <c r="B15" s="1733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7"/>
      <c r="U15" s="1368"/>
      <c r="V15" s="1369"/>
      <c r="W15" s="1373"/>
      <c r="X15" s="1374"/>
      <c r="Y15" s="1374"/>
      <c r="Z15" s="1374"/>
      <c r="AA15" s="1374"/>
      <c r="AB15" s="1374"/>
      <c r="AC15" s="1374"/>
      <c r="AD15" s="1375"/>
      <c r="AE15" s="1306"/>
      <c r="AF15" s="1313"/>
      <c r="AG15" s="1306"/>
      <c r="AH15" s="1336" t="s">
        <v>53</v>
      </c>
      <c r="AI15" s="1665"/>
      <c r="AJ15" s="1340" t="s">
        <v>56</v>
      </c>
      <c r="AK15" s="1341"/>
      <c r="AL15" s="1667" t="s">
        <v>68</v>
      </c>
      <c r="AM15" s="1345"/>
      <c r="AN15" s="1669" t="s">
        <v>48</v>
      </c>
      <c r="AO15" s="1300"/>
      <c r="AP15" s="1689"/>
      <c r="AQ15" s="1298"/>
      <c r="AR15" s="1298"/>
      <c r="AS15" s="1355"/>
      <c r="AT15" s="1355"/>
      <c r="AU15" s="1298"/>
      <c r="AV15" s="1298"/>
      <c r="AW15" s="1660"/>
      <c r="AX15" s="1672" t="s">
        <v>41</v>
      </c>
      <c r="AY15" s="1673"/>
      <c r="AZ15" s="1673"/>
      <c r="BA15" s="1674"/>
      <c r="BB15" s="1672" t="s">
        <v>41</v>
      </c>
      <c r="BC15" s="1673"/>
      <c r="BD15" s="1673"/>
      <c r="BE15" s="1674"/>
      <c r="BJ15" s="1432"/>
    </row>
    <row r="16" spans="2:62" s="13" customFormat="1" ht="30" customHeight="1" x14ac:dyDescent="0.25">
      <c r="B16" s="1733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7"/>
      <c r="U16" s="1368"/>
      <c r="V16" s="1369"/>
      <c r="W16" s="1373"/>
      <c r="X16" s="1374"/>
      <c r="Y16" s="1374"/>
      <c r="Z16" s="1374"/>
      <c r="AA16" s="1374"/>
      <c r="AB16" s="1374"/>
      <c r="AC16" s="1374"/>
      <c r="AD16" s="1375"/>
      <c r="AE16" s="1306"/>
      <c r="AF16" s="1313"/>
      <c r="AG16" s="1306"/>
      <c r="AH16" s="1338"/>
      <c r="AI16" s="1666"/>
      <c r="AJ16" s="1342"/>
      <c r="AK16" s="1343"/>
      <c r="AL16" s="1668"/>
      <c r="AM16" s="1347"/>
      <c r="AN16" s="1670"/>
      <c r="AO16" s="1300"/>
      <c r="AP16" s="1689"/>
      <c r="AQ16" s="1298"/>
      <c r="AR16" s="1298"/>
      <c r="AS16" s="1355"/>
      <c r="AT16" s="1355"/>
      <c r="AU16" s="1298"/>
      <c r="AV16" s="1298"/>
      <c r="AW16" s="1660"/>
      <c r="AX16" s="1319" t="s">
        <v>16</v>
      </c>
      <c r="AY16" s="1699" t="s">
        <v>27</v>
      </c>
      <c r="AZ16" s="1700"/>
      <c r="BA16" s="1701"/>
      <c r="BB16" s="1319" t="s">
        <v>16</v>
      </c>
      <c r="BC16" s="1695" t="s">
        <v>27</v>
      </c>
      <c r="BD16" s="1696"/>
      <c r="BE16" s="1697"/>
      <c r="BJ16" s="1432"/>
    </row>
    <row r="17" spans="1:62" s="13" customFormat="1" ht="155.25" customHeight="1" thickBot="1" x14ac:dyDescent="0.3">
      <c r="B17" s="1734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735"/>
      <c r="U17" s="1736"/>
      <c r="V17" s="1737"/>
      <c r="W17" s="1738"/>
      <c r="X17" s="1739"/>
      <c r="Y17" s="1739"/>
      <c r="Z17" s="1739"/>
      <c r="AA17" s="1739"/>
      <c r="AB17" s="1739"/>
      <c r="AC17" s="1739"/>
      <c r="AD17" s="1740"/>
      <c r="AE17" s="1684"/>
      <c r="AF17" s="1685"/>
      <c r="AG17" s="1684"/>
      <c r="AH17" s="141" t="s">
        <v>54</v>
      </c>
      <c r="AI17" s="142" t="s">
        <v>55</v>
      </c>
      <c r="AJ17" s="141" t="s">
        <v>54</v>
      </c>
      <c r="AK17" s="142" t="s">
        <v>55</v>
      </c>
      <c r="AL17" s="141" t="s">
        <v>54</v>
      </c>
      <c r="AM17" s="142" t="s">
        <v>55</v>
      </c>
      <c r="AN17" s="1671"/>
      <c r="AO17" s="1677"/>
      <c r="AP17" s="1690"/>
      <c r="AQ17" s="1675"/>
      <c r="AR17" s="1675"/>
      <c r="AS17" s="1676"/>
      <c r="AT17" s="1676"/>
      <c r="AU17" s="1675"/>
      <c r="AV17" s="1675"/>
      <c r="AW17" s="1661"/>
      <c r="AX17" s="1698"/>
      <c r="AY17" s="143" t="s">
        <v>26</v>
      </c>
      <c r="AZ17" s="143" t="s">
        <v>28</v>
      </c>
      <c r="BA17" s="144" t="s">
        <v>52</v>
      </c>
      <c r="BB17" s="1698"/>
      <c r="BC17" s="145" t="s">
        <v>26</v>
      </c>
      <c r="BD17" s="145" t="s">
        <v>28</v>
      </c>
      <c r="BE17" s="146" t="s">
        <v>29</v>
      </c>
      <c r="BJ17" s="1432"/>
    </row>
    <row r="18" spans="1:62" s="14" customFormat="1" ht="42.75" customHeight="1" thickTop="1" thickBot="1" x14ac:dyDescent="0.3">
      <c r="B18" s="148">
        <v>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326">
        <v>2</v>
      </c>
      <c r="U18" s="1327"/>
      <c r="V18" s="1328"/>
      <c r="W18" s="1329">
        <v>3</v>
      </c>
      <c r="X18" s="1330"/>
      <c r="Y18" s="1330"/>
      <c r="Z18" s="1330"/>
      <c r="AA18" s="1330"/>
      <c r="AB18" s="1330"/>
      <c r="AC18" s="1330"/>
      <c r="AD18" s="1578"/>
      <c r="AE18" s="688">
        <v>4</v>
      </c>
      <c r="AF18" s="150">
        <v>5</v>
      </c>
      <c r="AG18" s="151">
        <v>6</v>
      </c>
      <c r="AH18" s="152">
        <v>7</v>
      </c>
      <c r="AI18" s="153">
        <v>8</v>
      </c>
      <c r="AJ18" s="153">
        <v>9</v>
      </c>
      <c r="AK18" s="152">
        <v>10</v>
      </c>
      <c r="AL18" s="153">
        <v>11</v>
      </c>
      <c r="AM18" s="153">
        <v>12</v>
      </c>
      <c r="AN18" s="154">
        <v>13</v>
      </c>
      <c r="AO18" s="155">
        <v>14</v>
      </c>
      <c r="AP18" s="151">
        <v>15</v>
      </c>
      <c r="AQ18" s="152">
        <v>16</v>
      </c>
      <c r="AR18" s="153">
        <v>17</v>
      </c>
      <c r="AS18" s="153">
        <v>18</v>
      </c>
      <c r="AT18" s="152">
        <v>19</v>
      </c>
      <c r="AU18" s="153">
        <v>20</v>
      </c>
      <c r="AV18" s="153">
        <v>21</v>
      </c>
      <c r="AW18" s="156">
        <v>22</v>
      </c>
      <c r="AX18" s="151">
        <v>23</v>
      </c>
      <c r="AY18" s="153">
        <v>24</v>
      </c>
      <c r="AZ18" s="152">
        <v>25</v>
      </c>
      <c r="BA18" s="150">
        <v>26</v>
      </c>
      <c r="BB18" s="151">
        <v>27</v>
      </c>
      <c r="BC18" s="152">
        <v>28</v>
      </c>
      <c r="BD18" s="153">
        <v>29</v>
      </c>
      <c r="BE18" s="157">
        <v>30</v>
      </c>
    </row>
    <row r="19" spans="1:62" s="14" customFormat="1" ht="49.95" customHeight="1" thickBot="1" x14ac:dyDescent="0.3">
      <c r="B19" s="1456" t="s">
        <v>57</v>
      </c>
      <c r="C19" s="1285"/>
      <c r="D19" s="1285"/>
      <c r="E19" s="1285"/>
      <c r="F19" s="1285"/>
      <c r="G19" s="1285"/>
      <c r="H19" s="1285"/>
      <c r="I19" s="1285"/>
      <c r="J19" s="1285"/>
      <c r="K19" s="1285"/>
      <c r="L19" s="1285"/>
      <c r="M19" s="1285"/>
      <c r="N19" s="1285"/>
      <c r="O19" s="1285"/>
      <c r="P19" s="1285"/>
      <c r="Q19" s="1285"/>
      <c r="R19" s="1285"/>
      <c r="S19" s="1285"/>
      <c r="T19" s="1285"/>
      <c r="U19" s="1285"/>
      <c r="V19" s="1285"/>
      <c r="W19" s="1285"/>
      <c r="X19" s="1285"/>
      <c r="Y19" s="1285"/>
      <c r="Z19" s="1285"/>
      <c r="AA19" s="1285"/>
      <c r="AB19" s="1285"/>
      <c r="AC19" s="1285"/>
      <c r="AD19" s="1285"/>
      <c r="AE19" s="1285"/>
      <c r="AF19" s="1285"/>
      <c r="AG19" s="1285"/>
      <c r="AH19" s="1285"/>
      <c r="AI19" s="1285"/>
      <c r="AJ19" s="1285"/>
      <c r="AK19" s="1285"/>
      <c r="AL19" s="1285"/>
      <c r="AM19" s="1285"/>
      <c r="AN19" s="1285"/>
      <c r="AO19" s="1285"/>
      <c r="AP19" s="1285"/>
      <c r="AQ19" s="1285"/>
      <c r="AR19" s="1285"/>
      <c r="AS19" s="1285"/>
      <c r="AT19" s="1285"/>
      <c r="AU19" s="1285"/>
      <c r="AV19" s="1285"/>
      <c r="AW19" s="1285"/>
      <c r="AX19" s="1285"/>
      <c r="AY19" s="1285"/>
      <c r="AZ19" s="1285"/>
      <c r="BA19" s="1285"/>
      <c r="BB19" s="1285"/>
      <c r="BC19" s="1285"/>
      <c r="BD19" s="1285"/>
      <c r="BE19" s="1652"/>
      <c r="BH19" s="1432"/>
    </row>
    <row r="20" spans="1:62" s="14" customFormat="1" ht="49.95" customHeight="1" thickBot="1" x14ac:dyDescent="0.3">
      <c r="A20" s="94"/>
      <c r="B20" s="1276" t="s">
        <v>58</v>
      </c>
      <c r="C20" s="1277"/>
      <c r="D20" s="1277"/>
      <c r="E20" s="1277"/>
      <c r="F20" s="1277"/>
      <c r="G20" s="1277"/>
      <c r="H20" s="1277"/>
      <c r="I20" s="1277"/>
      <c r="J20" s="1277"/>
      <c r="K20" s="1277"/>
      <c r="L20" s="1277"/>
      <c r="M20" s="1277"/>
      <c r="N20" s="1277"/>
      <c r="O20" s="1277"/>
      <c r="P20" s="1277"/>
      <c r="Q20" s="1277"/>
      <c r="R20" s="1277"/>
      <c r="S20" s="1277"/>
      <c r="T20" s="1277"/>
      <c r="U20" s="1277"/>
      <c r="V20" s="1277"/>
      <c r="W20" s="1277"/>
      <c r="X20" s="1277"/>
      <c r="Y20" s="1277"/>
      <c r="Z20" s="1277"/>
      <c r="AA20" s="1277"/>
      <c r="AB20" s="1277"/>
      <c r="AC20" s="1277"/>
      <c r="AD20" s="1277"/>
      <c r="AE20" s="1277"/>
      <c r="AF20" s="1277"/>
      <c r="AG20" s="1277"/>
      <c r="AH20" s="1277"/>
      <c r="AI20" s="1277"/>
      <c r="AJ20" s="1277"/>
      <c r="AK20" s="1277"/>
      <c r="AL20" s="1277"/>
      <c r="AM20" s="1277"/>
      <c r="AN20" s="1277"/>
      <c r="AO20" s="1277"/>
      <c r="AP20" s="1277"/>
      <c r="AQ20" s="1277"/>
      <c r="AR20" s="1277"/>
      <c r="AS20" s="1277"/>
      <c r="AT20" s="1277"/>
      <c r="AU20" s="1277"/>
      <c r="AV20" s="1277"/>
      <c r="AW20" s="1277"/>
      <c r="AX20" s="1277"/>
      <c r="AY20" s="1277"/>
      <c r="AZ20" s="1277"/>
      <c r="BA20" s="1277"/>
      <c r="BB20" s="1277"/>
      <c r="BC20" s="1277"/>
      <c r="BD20" s="1277"/>
      <c r="BE20" s="1286"/>
      <c r="BH20" s="1432"/>
    </row>
    <row r="21" spans="1:62" s="15" customFormat="1" ht="94.2" customHeight="1" thickBot="1" x14ac:dyDescent="0.3">
      <c r="B21" s="367">
        <v>1</v>
      </c>
      <c r="C21" s="368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70"/>
      <c r="T21" s="1653" t="s">
        <v>106</v>
      </c>
      <c r="U21" s="1654"/>
      <c r="V21" s="1655"/>
      <c r="W21" s="1656" t="s">
        <v>72</v>
      </c>
      <c r="X21" s="1657"/>
      <c r="Y21" s="1657"/>
      <c r="Z21" s="1657"/>
      <c r="AA21" s="1657"/>
      <c r="AB21" s="1657"/>
      <c r="AC21" s="1657"/>
      <c r="AD21" s="1658"/>
      <c r="AE21" s="371">
        <v>6</v>
      </c>
      <c r="AF21" s="372">
        <f>AE21*30</f>
        <v>180</v>
      </c>
      <c r="AG21" s="373">
        <f>AH21+AJ21+AL21</f>
        <v>72</v>
      </c>
      <c r="AH21" s="374">
        <f>(BC21+AY21)*18</f>
        <v>36</v>
      </c>
      <c r="AI21" s="374">
        <f>IF(CEILING(AH21*коеф,2)&gt;AH21,AH21,CEILING(AH21*коеф,2))</f>
        <v>0</v>
      </c>
      <c r="AJ21" s="375">
        <f>(BD21+AZ21)*18</f>
        <v>0</v>
      </c>
      <c r="AK21" s="374">
        <f>IF(CEILING(AJ21*коеф,2)&gt;AJ21,AJ21,CEILING(AJ21*коеф,2))</f>
        <v>0</v>
      </c>
      <c r="AL21" s="374">
        <f>(BE21+BA21)*18</f>
        <v>36</v>
      </c>
      <c r="AM21" s="374">
        <f>IF(CEILING(AL21*коеф,2)&gt;AL21,AL21,CEILING(AL21*коеф,2))</f>
        <v>0</v>
      </c>
      <c r="AN21" s="376"/>
      <c r="AO21" s="377">
        <f>AF21-AG21</f>
        <v>108</v>
      </c>
      <c r="AP21" s="373">
        <v>5</v>
      </c>
      <c r="AQ21" s="374"/>
      <c r="AR21" s="374">
        <v>5</v>
      </c>
      <c r="AS21" s="378"/>
      <c r="AT21" s="378"/>
      <c r="AU21" s="378"/>
      <c r="AV21" s="378"/>
      <c r="AW21" s="379"/>
      <c r="AX21" s="380">
        <f>SUM(AY21:BA21)</f>
        <v>4</v>
      </c>
      <c r="AY21" s="381">
        <v>2</v>
      </c>
      <c r="AZ21" s="381"/>
      <c r="BA21" s="382">
        <v>2</v>
      </c>
      <c r="BB21" s="380"/>
      <c r="BC21" s="381"/>
      <c r="BD21" s="381"/>
      <c r="BE21" s="382"/>
      <c r="BH21" s="1432"/>
    </row>
    <row r="22" spans="1:62" s="15" customFormat="1" ht="49.95" customHeight="1" thickBot="1" x14ac:dyDescent="0.3">
      <c r="A22" s="95"/>
      <c r="B22" s="1596" t="s">
        <v>59</v>
      </c>
      <c r="C22" s="1597"/>
      <c r="D22" s="1597"/>
      <c r="E22" s="1597"/>
      <c r="F22" s="1597"/>
      <c r="G22" s="1597"/>
      <c r="H22" s="1597"/>
      <c r="I22" s="1597"/>
      <c r="J22" s="1597"/>
      <c r="K22" s="1597"/>
      <c r="L22" s="1597"/>
      <c r="M22" s="1597"/>
      <c r="N22" s="1597"/>
      <c r="O22" s="1597"/>
      <c r="P22" s="1597"/>
      <c r="Q22" s="1597"/>
      <c r="R22" s="1597"/>
      <c r="S22" s="1597"/>
      <c r="T22" s="1597"/>
      <c r="U22" s="1597"/>
      <c r="V22" s="1597"/>
      <c r="W22" s="1597"/>
      <c r="X22" s="1597"/>
      <c r="Y22" s="1597"/>
      <c r="Z22" s="1597"/>
      <c r="AA22" s="1597"/>
      <c r="AB22" s="1597"/>
      <c r="AC22" s="1597"/>
      <c r="AD22" s="1598"/>
      <c r="AE22" s="166">
        <f>SUM(AE21:AE21)</f>
        <v>6</v>
      </c>
      <c r="AF22" s="167">
        <f>SUM(AF21:AF21)</f>
        <v>180</v>
      </c>
      <c r="AG22" s="168">
        <f>SUM(AG21:AG21)</f>
        <v>72</v>
      </c>
      <c r="AH22" s="169">
        <f>SUM(AH21:AH21)</f>
        <v>36</v>
      </c>
      <c r="AI22" s="169"/>
      <c r="AJ22" s="383">
        <f>SUM(AJ21:AJ21)</f>
        <v>0</v>
      </c>
      <c r="AK22" s="169"/>
      <c r="AL22" s="169">
        <f>SUM(AL21:AL21)</f>
        <v>36</v>
      </c>
      <c r="AM22" s="170"/>
      <c r="AN22" s="170"/>
      <c r="AO22" s="171">
        <f>SUM(AO21:AO21)</f>
        <v>108</v>
      </c>
      <c r="AP22" s="174">
        <f t="shared" ref="AP22:AW22" si="0">COUNT(AP21:AP21)</f>
        <v>1</v>
      </c>
      <c r="AQ22" s="375">
        <f t="shared" si="0"/>
        <v>0</v>
      </c>
      <c r="AR22" s="175">
        <f t="shared" si="0"/>
        <v>1</v>
      </c>
      <c r="AS22" s="375">
        <f t="shared" si="0"/>
        <v>0</v>
      </c>
      <c r="AT22" s="375">
        <f t="shared" si="0"/>
        <v>0</v>
      </c>
      <c r="AU22" s="375">
        <f t="shared" si="0"/>
        <v>0</v>
      </c>
      <c r="AV22" s="375">
        <f t="shared" si="0"/>
        <v>0</v>
      </c>
      <c r="AW22" s="372">
        <f t="shared" si="0"/>
        <v>0</v>
      </c>
      <c r="AX22" s="384">
        <f t="shared" ref="AX22:BE22" si="1">SUM(AX21:AX21)</f>
        <v>4</v>
      </c>
      <c r="AY22" s="375">
        <f t="shared" si="1"/>
        <v>2</v>
      </c>
      <c r="AZ22" s="375">
        <f t="shared" si="1"/>
        <v>0</v>
      </c>
      <c r="BA22" s="176">
        <f t="shared" si="1"/>
        <v>2</v>
      </c>
      <c r="BB22" s="384">
        <f t="shared" si="1"/>
        <v>0</v>
      </c>
      <c r="BC22" s="375">
        <f t="shared" si="1"/>
        <v>0</v>
      </c>
      <c r="BD22" s="375">
        <f t="shared" si="1"/>
        <v>0</v>
      </c>
      <c r="BE22" s="372">
        <f t="shared" si="1"/>
        <v>0</v>
      </c>
    </row>
    <row r="23" spans="1:62" s="15" customFormat="1" ht="49.95" customHeight="1" thickBot="1" x14ac:dyDescent="0.3">
      <c r="A23" s="95"/>
      <c r="B23" s="1276" t="s">
        <v>60</v>
      </c>
      <c r="C23" s="1285"/>
      <c r="D23" s="1285"/>
      <c r="E23" s="1285"/>
      <c r="F23" s="1285"/>
      <c r="G23" s="1285"/>
      <c r="H23" s="1285"/>
      <c r="I23" s="1285"/>
      <c r="J23" s="1285"/>
      <c r="K23" s="1285"/>
      <c r="L23" s="1285"/>
      <c r="M23" s="1285"/>
      <c r="N23" s="1285"/>
      <c r="O23" s="1285"/>
      <c r="P23" s="1285"/>
      <c r="Q23" s="1285"/>
      <c r="R23" s="1285"/>
      <c r="S23" s="1285"/>
      <c r="T23" s="1277"/>
      <c r="U23" s="1277"/>
      <c r="V23" s="1277"/>
      <c r="W23" s="1277"/>
      <c r="X23" s="1277"/>
      <c r="Y23" s="1277"/>
      <c r="Z23" s="1277"/>
      <c r="AA23" s="1277"/>
      <c r="AB23" s="1277"/>
      <c r="AC23" s="1277"/>
      <c r="AD23" s="1277"/>
      <c r="AE23" s="1277"/>
      <c r="AF23" s="1277"/>
      <c r="AG23" s="1277"/>
      <c r="AH23" s="1277"/>
      <c r="AI23" s="1277"/>
      <c r="AJ23" s="1277"/>
      <c r="AK23" s="1277"/>
      <c r="AL23" s="1277"/>
      <c r="AM23" s="1277"/>
      <c r="AN23" s="1277"/>
      <c r="AO23" s="1285"/>
      <c r="AP23" s="1277"/>
      <c r="AQ23" s="1277"/>
      <c r="AR23" s="1277"/>
      <c r="AS23" s="1277"/>
      <c r="AT23" s="1277"/>
      <c r="AU23" s="1277"/>
      <c r="AV23" s="1277"/>
      <c r="AW23" s="1277"/>
      <c r="AX23" s="1277"/>
      <c r="AY23" s="1277"/>
      <c r="AZ23" s="1277"/>
      <c r="BA23" s="1277"/>
      <c r="BB23" s="1277"/>
      <c r="BC23" s="1277"/>
      <c r="BD23" s="1277"/>
      <c r="BE23" s="1286"/>
    </row>
    <row r="24" spans="1:62" s="15" customFormat="1" ht="91.8" customHeight="1" thickBot="1" x14ac:dyDescent="0.3">
      <c r="B24" s="385">
        <v>2</v>
      </c>
      <c r="C24" s="386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8"/>
      <c r="T24" s="1591" t="s">
        <v>107</v>
      </c>
      <c r="U24" s="1592"/>
      <c r="V24" s="1593"/>
      <c r="W24" s="1568" t="s">
        <v>72</v>
      </c>
      <c r="X24" s="1569"/>
      <c r="Y24" s="1569"/>
      <c r="Z24" s="1569"/>
      <c r="AA24" s="1569"/>
      <c r="AB24" s="1569"/>
      <c r="AC24" s="1569"/>
      <c r="AD24" s="1570"/>
      <c r="AE24" s="389">
        <v>4</v>
      </c>
      <c r="AF24" s="660">
        <f>AE24*30</f>
        <v>120</v>
      </c>
      <c r="AG24" s="390">
        <f>AH24+AJ24+AL24</f>
        <v>54</v>
      </c>
      <c r="AH24" s="391">
        <v>36</v>
      </c>
      <c r="AI24" s="391">
        <f>IF(CEILING(AH24*коеф,2)&gt;AH24,AH24,CEILING(AH24*коеф,2))</f>
        <v>0</v>
      </c>
      <c r="AJ24" s="391"/>
      <c r="AK24" s="391">
        <f>IF(CEILING(AJ24*коеф,2)&gt;AJ24,AJ24,CEILING(AJ24*коеф,2))</f>
        <v>0</v>
      </c>
      <c r="AL24" s="391">
        <v>18</v>
      </c>
      <c r="AM24" s="391">
        <f>IF(CEILING(AL24*коеф,2)&gt;AL24,AL24,CEILING(AL24*коеф,2))</f>
        <v>0</v>
      </c>
      <c r="AN24" s="392"/>
      <c r="AO24" s="664">
        <f>AF24-AG24</f>
        <v>66</v>
      </c>
      <c r="AP24" s="390">
        <v>5</v>
      </c>
      <c r="AQ24" s="391"/>
      <c r="AR24" s="391">
        <v>5</v>
      </c>
      <c r="AS24" s="701"/>
      <c r="AT24" s="701"/>
      <c r="AU24" s="701"/>
      <c r="AV24" s="701"/>
      <c r="AW24" s="667"/>
      <c r="AX24" s="394">
        <f>SUM(AY24:BA24)</f>
        <v>3</v>
      </c>
      <c r="AY24" s="701">
        <v>2</v>
      </c>
      <c r="AZ24" s="701"/>
      <c r="BA24" s="667">
        <v>1</v>
      </c>
      <c r="BB24" s="395">
        <f>SUM(BC24:BE24)</f>
        <v>0</v>
      </c>
      <c r="BC24" s="396"/>
      <c r="BD24" s="396"/>
      <c r="BE24" s="397"/>
    </row>
    <row r="25" spans="1:62" s="15" customFormat="1" ht="91.8" customHeight="1" x14ac:dyDescent="0.25">
      <c r="B25" s="399">
        <v>3</v>
      </c>
      <c r="C25" s="386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8"/>
      <c r="T25" s="1579" t="s">
        <v>196</v>
      </c>
      <c r="U25" s="1580"/>
      <c r="V25" s="1581"/>
      <c r="W25" s="1582" t="s">
        <v>72</v>
      </c>
      <c r="X25" s="1583"/>
      <c r="Y25" s="1583"/>
      <c r="Z25" s="1583"/>
      <c r="AA25" s="1583"/>
      <c r="AB25" s="1583"/>
      <c r="AC25" s="1583"/>
      <c r="AD25" s="1584"/>
      <c r="AE25" s="659">
        <v>1</v>
      </c>
      <c r="AF25" s="661">
        <f>AE25*30</f>
        <v>30</v>
      </c>
      <c r="AG25" s="402"/>
      <c r="AH25" s="403"/>
      <c r="AI25" s="403"/>
      <c r="AJ25" s="403"/>
      <c r="AK25" s="403"/>
      <c r="AL25" s="403"/>
      <c r="AM25" s="403"/>
      <c r="AN25" s="404"/>
      <c r="AO25" s="651">
        <f>AF25-AG25</f>
        <v>30</v>
      </c>
      <c r="AP25" s="402"/>
      <c r="AQ25" s="403">
        <v>5</v>
      </c>
      <c r="AR25" s="403"/>
      <c r="AS25" s="699"/>
      <c r="AT25" s="699">
        <v>5</v>
      </c>
      <c r="AU25" s="699"/>
      <c r="AV25" s="699"/>
      <c r="AW25" s="668"/>
      <c r="AX25" s="398"/>
      <c r="AY25" s="699"/>
      <c r="AZ25" s="699"/>
      <c r="BA25" s="668"/>
      <c r="BB25" s="715"/>
      <c r="BC25" s="407"/>
      <c r="BD25" s="407"/>
      <c r="BE25" s="408"/>
    </row>
    <row r="26" spans="1:62" s="15" customFormat="1" ht="91.8" customHeight="1" x14ac:dyDescent="0.25">
      <c r="B26" s="399">
        <v>4</v>
      </c>
      <c r="C26" s="368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70"/>
      <c r="T26" s="1579" t="s">
        <v>108</v>
      </c>
      <c r="U26" s="1580"/>
      <c r="V26" s="1581"/>
      <c r="W26" s="1582" t="s">
        <v>72</v>
      </c>
      <c r="X26" s="1583"/>
      <c r="Y26" s="1583"/>
      <c r="Z26" s="1583"/>
      <c r="AA26" s="1583"/>
      <c r="AB26" s="1583"/>
      <c r="AC26" s="1583"/>
      <c r="AD26" s="1584"/>
      <c r="AE26" s="400">
        <v>4</v>
      </c>
      <c r="AF26" s="661">
        <f>AE26*30</f>
        <v>120</v>
      </c>
      <c r="AG26" s="402">
        <f>AH26+AJ26+AL26</f>
        <v>72</v>
      </c>
      <c r="AH26" s="403">
        <f>(BC26+AY26)*18</f>
        <v>36</v>
      </c>
      <c r="AI26" s="403">
        <f>IF(CEILING(AH26*коеф,2)&gt;AH26,AH26,CEILING(AH26*коеф,2))</f>
        <v>0</v>
      </c>
      <c r="AJ26" s="403">
        <f>(BD26+AZ26)*18</f>
        <v>0</v>
      </c>
      <c r="AK26" s="403">
        <f>IF(CEILING(AJ26*коеф,2)&gt;AJ26,AJ26,CEILING(AJ26*коеф,2))</f>
        <v>0</v>
      </c>
      <c r="AL26" s="403">
        <f>(BE26+BA26)*18</f>
        <v>36</v>
      </c>
      <c r="AM26" s="403">
        <f>IF(CEILING(AL26*коеф,2)&gt;AL26,AL26,CEILING(AL26*коеф,2))</f>
        <v>0</v>
      </c>
      <c r="AN26" s="404"/>
      <c r="AO26" s="665">
        <f>AF26-AG26</f>
        <v>48</v>
      </c>
      <c r="AP26" s="402"/>
      <c r="AQ26" s="403">
        <v>5</v>
      </c>
      <c r="AR26" s="403">
        <v>5</v>
      </c>
      <c r="AS26" s="699"/>
      <c r="AT26" s="699"/>
      <c r="AU26" s="699"/>
      <c r="AV26" s="699"/>
      <c r="AW26" s="668"/>
      <c r="AX26" s="398">
        <f>SUM(AY26:BA26)</f>
        <v>4</v>
      </c>
      <c r="AY26" s="699">
        <v>2</v>
      </c>
      <c r="AZ26" s="699"/>
      <c r="BA26" s="668">
        <v>2</v>
      </c>
      <c r="BB26" s="715">
        <f>SUM(BC26:BE26)</f>
        <v>0</v>
      </c>
      <c r="BC26" s="407"/>
      <c r="BD26" s="407"/>
      <c r="BE26" s="408"/>
    </row>
    <row r="27" spans="1:62" s="15" customFormat="1" ht="91.8" customHeight="1" x14ac:dyDescent="0.25">
      <c r="B27" s="399">
        <v>5</v>
      </c>
      <c r="C27" s="368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70"/>
      <c r="T27" s="1579" t="s">
        <v>110</v>
      </c>
      <c r="U27" s="1580"/>
      <c r="V27" s="1581"/>
      <c r="W27" s="1582" t="s">
        <v>72</v>
      </c>
      <c r="X27" s="1583"/>
      <c r="Y27" s="1583"/>
      <c r="Z27" s="1583"/>
      <c r="AA27" s="1583"/>
      <c r="AB27" s="1583"/>
      <c r="AC27" s="1583"/>
      <c r="AD27" s="1584"/>
      <c r="AE27" s="400">
        <v>5</v>
      </c>
      <c r="AF27" s="661">
        <f>AE27*30</f>
        <v>150</v>
      </c>
      <c r="AG27" s="402">
        <f>AH27+AJ27+AL27</f>
        <v>72</v>
      </c>
      <c r="AH27" s="403">
        <f>(BC27+AY27)*18</f>
        <v>36</v>
      </c>
      <c r="AI27" s="403">
        <f>IF(CEILING(AH27*коеф,2)&gt;AH27,AH27,CEILING(AH27*коеф,2))</f>
        <v>0</v>
      </c>
      <c r="AJ27" s="403">
        <f>(BD27+AZ27)*18</f>
        <v>0</v>
      </c>
      <c r="AK27" s="403">
        <f>IF(CEILING(AJ27*коеф,2)&gt;AJ27,AJ27,CEILING(AJ27*коеф,2))</f>
        <v>0</v>
      </c>
      <c r="AL27" s="403">
        <f>(BE27+BA27)*18</f>
        <v>36</v>
      </c>
      <c r="AM27" s="403">
        <f>IF(CEILING(AL27*коеф,2)&gt;AL27,AL27,CEILING(AL27*коеф,2))</f>
        <v>0</v>
      </c>
      <c r="AN27" s="404"/>
      <c r="AO27" s="665">
        <f>AF27-AG27</f>
        <v>78</v>
      </c>
      <c r="AP27" s="402">
        <v>6</v>
      </c>
      <c r="AQ27" s="403"/>
      <c r="AR27" s="403">
        <v>6</v>
      </c>
      <c r="AS27" s="699"/>
      <c r="AT27" s="699"/>
      <c r="AU27" s="699"/>
      <c r="AV27" s="699"/>
      <c r="AW27" s="668"/>
      <c r="AX27" s="398">
        <f>SUM(AY27:BA27)</f>
        <v>0</v>
      </c>
      <c r="AY27" s="699"/>
      <c r="AZ27" s="699"/>
      <c r="BA27" s="668"/>
      <c r="BB27" s="715">
        <f>SUM(BC27:BE27)</f>
        <v>4</v>
      </c>
      <c r="BC27" s="407">
        <v>2</v>
      </c>
      <c r="BD27" s="407"/>
      <c r="BE27" s="408">
        <v>2</v>
      </c>
    </row>
    <row r="28" spans="1:62" s="15" customFormat="1" ht="91.8" customHeight="1" thickBot="1" x14ac:dyDescent="0.3">
      <c r="B28" s="409">
        <v>6</v>
      </c>
      <c r="C28" s="410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2"/>
      <c r="T28" s="1585" t="s">
        <v>109</v>
      </c>
      <c r="U28" s="1586"/>
      <c r="V28" s="1587"/>
      <c r="W28" s="1588" t="s">
        <v>72</v>
      </c>
      <c r="X28" s="1589"/>
      <c r="Y28" s="1589"/>
      <c r="Z28" s="1589"/>
      <c r="AA28" s="1589"/>
      <c r="AB28" s="1589"/>
      <c r="AC28" s="1589"/>
      <c r="AD28" s="1602"/>
      <c r="AE28" s="413">
        <v>4</v>
      </c>
      <c r="AF28" s="662">
        <f>AE28*30</f>
        <v>120</v>
      </c>
      <c r="AG28" s="415">
        <f>AH28+AJ28+AL28</f>
        <v>54</v>
      </c>
      <c r="AH28" s="416">
        <f>(BC28+AY28)*18</f>
        <v>36</v>
      </c>
      <c r="AI28" s="416">
        <f>IF(CEILING(AH28*коеф,2)&gt;AH28,AH28,CEILING(AH28*коеф,2))</f>
        <v>0</v>
      </c>
      <c r="AJ28" s="417">
        <f>(BD28+AZ28)*18</f>
        <v>18</v>
      </c>
      <c r="AK28" s="417">
        <f>IF(CEILING(AJ28*коеф,2)&gt;AJ28,AJ28,CEILING(AJ28*коеф,2))</f>
        <v>0</v>
      </c>
      <c r="AL28" s="417">
        <f>(BE28+BA28)*18</f>
        <v>0</v>
      </c>
      <c r="AM28" s="417">
        <f>IF(CEILING(AL28*коеф,2)&gt;AL28,AL28,CEILING(AL28*коеф,2))</f>
        <v>0</v>
      </c>
      <c r="AN28" s="663"/>
      <c r="AO28" s="666">
        <f>AF28-AG28</f>
        <v>66</v>
      </c>
      <c r="AP28" s="419"/>
      <c r="AQ28" s="420">
        <v>6</v>
      </c>
      <c r="AR28" s="420">
        <v>6</v>
      </c>
      <c r="AS28" s="420"/>
      <c r="AT28" s="420"/>
      <c r="AU28" s="420"/>
      <c r="AV28" s="420"/>
      <c r="AW28" s="669"/>
      <c r="AX28" s="419">
        <f>SUM(AY28:BA28)</f>
        <v>0</v>
      </c>
      <c r="AY28" s="420"/>
      <c r="AZ28" s="420"/>
      <c r="BA28" s="669"/>
      <c r="BB28" s="422">
        <f>SUM(BC28:BE28)</f>
        <v>3</v>
      </c>
      <c r="BC28" s="423">
        <v>2</v>
      </c>
      <c r="BD28" s="423">
        <v>1</v>
      </c>
      <c r="BE28" s="424"/>
    </row>
    <row r="29" spans="1:62" s="15" customFormat="1" ht="43.5" customHeight="1" thickBot="1" x14ac:dyDescent="0.3">
      <c r="A29" s="95"/>
      <c r="B29" s="1596" t="s">
        <v>61</v>
      </c>
      <c r="C29" s="1443"/>
      <c r="D29" s="1443"/>
      <c r="E29" s="1443"/>
      <c r="F29" s="1443"/>
      <c r="G29" s="1443"/>
      <c r="H29" s="1443"/>
      <c r="I29" s="1443"/>
      <c r="J29" s="1443"/>
      <c r="K29" s="1443"/>
      <c r="L29" s="1443"/>
      <c r="M29" s="1443"/>
      <c r="N29" s="1443"/>
      <c r="O29" s="1443"/>
      <c r="P29" s="1443"/>
      <c r="Q29" s="1443"/>
      <c r="R29" s="1443"/>
      <c r="S29" s="1443"/>
      <c r="T29" s="1597"/>
      <c r="U29" s="1597"/>
      <c r="V29" s="1597"/>
      <c r="W29" s="1597"/>
      <c r="X29" s="1597"/>
      <c r="Y29" s="1597"/>
      <c r="Z29" s="1597"/>
      <c r="AA29" s="1597"/>
      <c r="AB29" s="1597"/>
      <c r="AC29" s="1597"/>
      <c r="AD29" s="1598"/>
      <c r="AE29" s="194">
        <f>SUM(AE24:AE28)</f>
        <v>18</v>
      </c>
      <c r="AF29" s="193">
        <f>SUM(AF24:AF28)</f>
        <v>540</v>
      </c>
      <c r="AG29" s="194">
        <f>SUM(AG24:AG28)</f>
        <v>252</v>
      </c>
      <c r="AH29" s="195">
        <f>SUM(AH24:AH28)</f>
        <v>144</v>
      </c>
      <c r="AI29" s="195"/>
      <c r="AJ29" s="195">
        <f>SUM(AJ24:AJ28)</f>
        <v>18</v>
      </c>
      <c r="AK29" s="195"/>
      <c r="AL29" s="195">
        <f>SUM(AL24:AL28)</f>
        <v>90</v>
      </c>
      <c r="AM29" s="195"/>
      <c r="AN29" s="193"/>
      <c r="AO29" s="327">
        <f>SUM(AO24:AO28)</f>
        <v>288</v>
      </c>
      <c r="AP29" s="201">
        <f t="shared" ref="AP29:AW29" si="2">COUNT(AP24:AP28)</f>
        <v>2</v>
      </c>
      <c r="AQ29" s="199">
        <f t="shared" si="2"/>
        <v>3</v>
      </c>
      <c r="AR29" s="199">
        <f t="shared" si="2"/>
        <v>4</v>
      </c>
      <c r="AS29" s="487">
        <f t="shared" si="2"/>
        <v>0</v>
      </c>
      <c r="AT29" s="487">
        <f t="shared" si="2"/>
        <v>1</v>
      </c>
      <c r="AU29" s="487">
        <f t="shared" si="2"/>
        <v>0</v>
      </c>
      <c r="AV29" s="487">
        <f t="shared" si="2"/>
        <v>0</v>
      </c>
      <c r="AW29" s="488">
        <f t="shared" si="2"/>
        <v>0</v>
      </c>
      <c r="AX29" s="201">
        <f t="shared" ref="AX29:BE29" si="3">SUM(AX24:AX28)</f>
        <v>7</v>
      </c>
      <c r="AY29" s="199">
        <f t="shared" si="3"/>
        <v>4</v>
      </c>
      <c r="AZ29" s="608">
        <f t="shared" si="3"/>
        <v>0</v>
      </c>
      <c r="BA29" s="607">
        <f t="shared" si="3"/>
        <v>3</v>
      </c>
      <c r="BB29" s="202">
        <f t="shared" si="3"/>
        <v>7</v>
      </c>
      <c r="BC29" s="172">
        <f t="shared" si="3"/>
        <v>4</v>
      </c>
      <c r="BD29" s="172">
        <f t="shared" si="3"/>
        <v>1</v>
      </c>
      <c r="BE29" s="203">
        <f t="shared" si="3"/>
        <v>2</v>
      </c>
    </row>
    <row r="30" spans="1:62" s="15" customFormat="1" ht="49.95" customHeight="1" thickBot="1" x14ac:dyDescent="0.3">
      <c r="A30" s="95"/>
      <c r="B30" s="1603" t="s">
        <v>67</v>
      </c>
      <c r="C30" s="1604"/>
      <c r="D30" s="1604"/>
      <c r="E30" s="1604"/>
      <c r="F30" s="1604"/>
      <c r="G30" s="1604"/>
      <c r="H30" s="1604"/>
      <c r="I30" s="1604"/>
      <c r="J30" s="1604"/>
      <c r="K30" s="1604"/>
      <c r="L30" s="1604"/>
      <c r="M30" s="1604"/>
      <c r="N30" s="1604"/>
      <c r="O30" s="1604"/>
      <c r="P30" s="1604"/>
      <c r="Q30" s="1604"/>
      <c r="R30" s="1604"/>
      <c r="S30" s="1604"/>
      <c r="T30" s="1604"/>
      <c r="U30" s="1604"/>
      <c r="V30" s="1604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4"/>
      <c r="AL30" s="1604"/>
      <c r="AM30" s="1604"/>
      <c r="AN30" s="1604"/>
      <c r="AO30" s="1604"/>
      <c r="AP30" s="1604"/>
      <c r="AQ30" s="1604"/>
      <c r="AR30" s="1604"/>
      <c r="AS30" s="1604"/>
      <c r="AT30" s="1604"/>
      <c r="AU30" s="1604"/>
      <c r="AV30" s="1604"/>
      <c r="AW30" s="1604"/>
      <c r="AX30" s="1604"/>
      <c r="AY30" s="1604"/>
      <c r="AZ30" s="1604"/>
      <c r="BA30" s="1604"/>
      <c r="BB30" s="1604"/>
      <c r="BC30" s="1604"/>
      <c r="BD30" s="1604"/>
      <c r="BE30" s="1605"/>
    </row>
    <row r="31" spans="1:62" s="15" customFormat="1" ht="95.4" customHeight="1" x14ac:dyDescent="0.25">
      <c r="B31" s="511">
        <v>7</v>
      </c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4"/>
      <c r="T31" s="1591" t="s">
        <v>209</v>
      </c>
      <c r="U31" s="1727"/>
      <c r="V31" s="1728"/>
      <c r="W31" s="1785"/>
      <c r="X31" s="1786"/>
      <c r="Y31" s="1786"/>
      <c r="Z31" s="1786"/>
      <c r="AA31" s="1786"/>
      <c r="AB31" s="1786"/>
      <c r="AC31" s="1786"/>
      <c r="AD31" s="732"/>
      <c r="AE31" s="1120"/>
      <c r="AF31" s="732"/>
      <c r="AG31" s="738"/>
      <c r="AH31" s="730"/>
      <c r="AI31" s="730"/>
      <c r="AJ31" s="730"/>
      <c r="AK31" s="730"/>
      <c r="AL31" s="730"/>
      <c r="AM31" s="730"/>
      <c r="AN31" s="734"/>
      <c r="AO31" s="742"/>
      <c r="AP31" s="731"/>
      <c r="AQ31" s="730"/>
      <c r="AR31" s="730"/>
      <c r="AS31" s="730"/>
      <c r="AT31" s="730"/>
      <c r="AU31" s="730"/>
      <c r="AV31" s="730"/>
      <c r="AW31" s="732"/>
      <c r="AX31" s="731"/>
      <c r="AY31" s="730"/>
      <c r="AZ31" s="730"/>
      <c r="BA31" s="732"/>
      <c r="BB31" s="738"/>
      <c r="BC31" s="730"/>
      <c r="BD31" s="730"/>
      <c r="BE31" s="732"/>
    </row>
    <row r="32" spans="1:62" s="15" customFormat="1" ht="91.8" customHeight="1" x14ac:dyDescent="0.25">
      <c r="B32" s="172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70"/>
      <c r="T32" s="1579" t="s">
        <v>210</v>
      </c>
      <c r="U32" s="1415"/>
      <c r="V32" s="1149">
        <v>21</v>
      </c>
      <c r="W32" s="1582" t="s">
        <v>214</v>
      </c>
      <c r="X32" s="1583"/>
      <c r="Y32" s="1583"/>
      <c r="Z32" s="1583"/>
      <c r="AA32" s="1583"/>
      <c r="AB32" s="1583"/>
      <c r="AC32" s="1583"/>
      <c r="AD32" s="1606"/>
      <c r="AE32" s="400">
        <v>2</v>
      </c>
      <c r="AF32" s="401">
        <f>AE32*30</f>
        <v>60</v>
      </c>
      <c r="AG32" s="739">
        <f>AH32+AJ32+AL32</f>
        <v>36</v>
      </c>
      <c r="AH32" s="403">
        <f>(BC32+AY32)*18</f>
        <v>18</v>
      </c>
      <c r="AI32" s="403">
        <f>IF(CEILING(AH32*коеф,2)&gt;AH32,AH32,CEILING(AH32*коеф,2))</f>
        <v>0</v>
      </c>
      <c r="AJ32" s="403">
        <f>(BD32+AZ32)*18</f>
        <v>18</v>
      </c>
      <c r="AK32" s="403">
        <f>IF(CEILING(AJ32*коеф,2)&gt;AJ32,AJ32,CEILING(AJ32*коеф,2))</f>
        <v>0</v>
      </c>
      <c r="AL32" s="403">
        <f>(BE32+BA32)*18</f>
        <v>0</v>
      </c>
      <c r="AM32" s="403">
        <f>IF(CEILING(AL32*коеф,2)&gt;AL32,AL32,CEILING(AL32*коеф,2))</f>
        <v>0</v>
      </c>
      <c r="AN32" s="735"/>
      <c r="AO32" s="405">
        <f>AF32-AG32</f>
        <v>24</v>
      </c>
      <c r="AP32" s="402"/>
      <c r="AQ32" s="403">
        <v>6</v>
      </c>
      <c r="AR32" s="403">
        <v>6</v>
      </c>
      <c r="AS32" s="699"/>
      <c r="AT32" s="699"/>
      <c r="AU32" s="699"/>
      <c r="AV32" s="699"/>
      <c r="AW32" s="406"/>
      <c r="AX32" s="398">
        <f>SUM(AY32:BA32)</f>
        <v>0</v>
      </c>
      <c r="AY32" s="699"/>
      <c r="AZ32" s="699"/>
      <c r="BA32" s="406"/>
      <c r="BB32" s="744">
        <f>SUM(BC32:BE32)</f>
        <v>2</v>
      </c>
      <c r="BC32" s="369">
        <v>1</v>
      </c>
      <c r="BD32" s="369">
        <v>1</v>
      </c>
      <c r="BE32" s="733"/>
    </row>
    <row r="33" spans="1:72" s="15" customFormat="1" ht="77.400000000000006" customHeight="1" x14ac:dyDescent="0.25">
      <c r="B33" s="1730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70"/>
      <c r="T33" s="1579" t="s">
        <v>277</v>
      </c>
      <c r="U33" s="1415"/>
      <c r="V33" s="1149">
        <v>1</v>
      </c>
      <c r="W33" s="1582" t="s">
        <v>111</v>
      </c>
      <c r="X33" s="1583"/>
      <c r="Y33" s="1583"/>
      <c r="Z33" s="1583"/>
      <c r="AA33" s="1583"/>
      <c r="AB33" s="1583"/>
      <c r="AC33" s="1583"/>
      <c r="AD33" s="1606"/>
      <c r="AE33" s="400">
        <v>2</v>
      </c>
      <c r="AF33" s="401">
        <f>AE33*30</f>
        <v>60</v>
      </c>
      <c r="AG33" s="739">
        <f>AH33+AJ33+AL33</f>
        <v>36</v>
      </c>
      <c r="AH33" s="403">
        <f>(BC33+AY33)*18</f>
        <v>18</v>
      </c>
      <c r="AI33" s="403">
        <f>IF(CEILING(AH33*коеф,2)&gt;AH33,AH33,CEILING(AH33*коеф,2))</f>
        <v>0</v>
      </c>
      <c r="AJ33" s="403">
        <f>(BD33+AZ33)*18</f>
        <v>18</v>
      </c>
      <c r="AK33" s="403">
        <f>IF(CEILING(AJ33*коеф,2)&gt;AJ33,AJ33,CEILING(AJ33*коеф,2))</f>
        <v>0</v>
      </c>
      <c r="AL33" s="403">
        <f>(BE33+BA33)*18</f>
        <v>0</v>
      </c>
      <c r="AM33" s="403">
        <f>IF(CEILING(AL33*коеф,2)&gt;AL33,AL33,CEILING(AL33*коеф,2))</f>
        <v>0</v>
      </c>
      <c r="AN33" s="735"/>
      <c r="AO33" s="405">
        <f>AF33-AG33</f>
        <v>24</v>
      </c>
      <c r="AP33" s="402"/>
      <c r="AQ33" s="403">
        <v>6</v>
      </c>
      <c r="AR33" s="403">
        <v>6</v>
      </c>
      <c r="AS33" s="1115"/>
      <c r="AT33" s="1115"/>
      <c r="AU33" s="1115"/>
      <c r="AV33" s="1115"/>
      <c r="AW33" s="406"/>
      <c r="AX33" s="398">
        <f>SUM(AY33:BA33)</f>
        <v>0</v>
      </c>
      <c r="AY33" s="1115"/>
      <c r="AZ33" s="1115"/>
      <c r="BA33" s="406"/>
      <c r="BB33" s="744">
        <f>SUM(BC33:BE33)</f>
        <v>2</v>
      </c>
      <c r="BC33" s="369">
        <v>1</v>
      </c>
      <c r="BD33" s="369">
        <v>1</v>
      </c>
      <c r="BE33" s="733"/>
    </row>
    <row r="34" spans="1:72" s="15" customFormat="1" ht="91.8" customHeight="1" thickBot="1" x14ac:dyDescent="0.3">
      <c r="B34" s="1730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2"/>
      <c r="T34" s="1579" t="s">
        <v>213</v>
      </c>
      <c r="U34" s="1415"/>
      <c r="V34" s="1149">
        <v>1</v>
      </c>
      <c r="W34" s="1582" t="s">
        <v>215</v>
      </c>
      <c r="X34" s="1583"/>
      <c r="Y34" s="1583"/>
      <c r="Z34" s="1583"/>
      <c r="AA34" s="1583"/>
      <c r="AB34" s="1583"/>
      <c r="AC34" s="1583"/>
      <c r="AD34" s="1606"/>
      <c r="AE34" s="400">
        <v>2</v>
      </c>
      <c r="AF34" s="401">
        <f>AE34*30</f>
        <v>60</v>
      </c>
      <c r="AG34" s="739">
        <f>AH34+AJ34+AL34</f>
        <v>36</v>
      </c>
      <c r="AH34" s="403">
        <f>(BC34+AY34)*18</f>
        <v>18</v>
      </c>
      <c r="AI34" s="403">
        <f>IF(CEILING(AH34*коеф,2)&gt;AH34,AH34,CEILING(AH34*коеф,2))</f>
        <v>0</v>
      </c>
      <c r="AJ34" s="403">
        <f>(BD34+AZ34)*18</f>
        <v>18</v>
      </c>
      <c r="AK34" s="403">
        <f>IF(CEILING(AJ34*коеф,2)&gt;AJ34,AJ34,CEILING(AJ34*коеф,2))</f>
        <v>0</v>
      </c>
      <c r="AL34" s="403">
        <f>(BE34+BA34)*18</f>
        <v>0</v>
      </c>
      <c r="AM34" s="403">
        <f>IF(CEILING(AL34*коеф,2)&gt;AL34,AL34,CEILING(AL34*коеф,2))</f>
        <v>0</v>
      </c>
      <c r="AN34" s="735"/>
      <c r="AO34" s="405">
        <f>AF34-AG34</f>
        <v>24</v>
      </c>
      <c r="AP34" s="402"/>
      <c r="AQ34" s="403">
        <v>6</v>
      </c>
      <c r="AR34" s="403">
        <v>6</v>
      </c>
      <c r="AS34" s="1115"/>
      <c r="AT34" s="1115"/>
      <c r="AU34" s="1115"/>
      <c r="AV34" s="1115"/>
      <c r="AW34" s="406"/>
      <c r="AX34" s="398">
        <f>SUM(AY34:BA34)</f>
        <v>0</v>
      </c>
      <c r="AY34" s="1115"/>
      <c r="AZ34" s="1115"/>
      <c r="BA34" s="406"/>
      <c r="BB34" s="744">
        <f>SUM(BC34:BE34)</f>
        <v>2</v>
      </c>
      <c r="BC34" s="369">
        <v>1</v>
      </c>
      <c r="BD34" s="369">
        <v>1</v>
      </c>
      <c r="BE34" s="733"/>
    </row>
    <row r="35" spans="1:72" s="15" customFormat="1" ht="91.8" customHeight="1" thickBot="1" x14ac:dyDescent="0.3">
      <c r="B35" s="173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2"/>
      <c r="T35" s="1585" t="s">
        <v>275</v>
      </c>
      <c r="U35" s="1408"/>
      <c r="V35" s="1160">
        <v>4</v>
      </c>
      <c r="W35" s="1588" t="s">
        <v>215</v>
      </c>
      <c r="X35" s="1589"/>
      <c r="Y35" s="1589"/>
      <c r="Z35" s="1589"/>
      <c r="AA35" s="1589"/>
      <c r="AB35" s="1589"/>
      <c r="AC35" s="1589"/>
      <c r="AD35" s="1590"/>
      <c r="AE35" s="413">
        <v>2</v>
      </c>
      <c r="AF35" s="414">
        <f>AE35*30</f>
        <v>60</v>
      </c>
      <c r="AG35" s="739">
        <f>AH35+AJ35+AL35</f>
        <v>36</v>
      </c>
      <c r="AH35" s="403">
        <f>(BC35+AY35)*18</f>
        <v>18</v>
      </c>
      <c r="AI35" s="403">
        <f>IF(CEILING(AH35*коеф,2)&gt;AH35,AH35,CEILING(AH35*коеф,2))</f>
        <v>0</v>
      </c>
      <c r="AJ35" s="403">
        <f>(BD35+AZ35)*18</f>
        <v>18</v>
      </c>
      <c r="AK35" s="403">
        <f>IF(CEILING(AJ35*коеф,2)&gt;AJ35,AJ35,CEILING(AJ35*коеф,2))</f>
        <v>0</v>
      </c>
      <c r="AL35" s="403">
        <f>(BE35+BA35)*18</f>
        <v>0</v>
      </c>
      <c r="AM35" s="403">
        <f>IF(CEILING(AL35*коеф,2)&gt;AL35,AL35,CEILING(AL35*коеф,2))</f>
        <v>0</v>
      </c>
      <c r="AN35" s="735"/>
      <c r="AO35" s="405">
        <f>AF35-AG35</f>
        <v>24</v>
      </c>
      <c r="AP35" s="402"/>
      <c r="AQ35" s="403">
        <v>6</v>
      </c>
      <c r="AR35" s="403">
        <v>6</v>
      </c>
      <c r="AS35" s="699"/>
      <c r="AT35" s="699"/>
      <c r="AU35" s="699"/>
      <c r="AV35" s="699"/>
      <c r="AW35" s="406"/>
      <c r="AX35" s="398">
        <f>SUM(AY35:BA35)</f>
        <v>0</v>
      </c>
      <c r="AY35" s="699"/>
      <c r="AZ35" s="699"/>
      <c r="BA35" s="406"/>
      <c r="BB35" s="744">
        <f>SUM(BC35:BE35)</f>
        <v>2</v>
      </c>
      <c r="BC35" s="369">
        <v>1</v>
      </c>
      <c r="BD35" s="369">
        <v>1</v>
      </c>
      <c r="BE35" s="733"/>
    </row>
    <row r="36" spans="1:72" s="15" customFormat="1" ht="91.8" customHeight="1" x14ac:dyDescent="0.25">
      <c r="B36" s="729">
        <v>8</v>
      </c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1724" t="s">
        <v>207</v>
      </c>
      <c r="U36" s="1725"/>
      <c r="V36" s="1726"/>
      <c r="W36" s="719"/>
      <c r="X36" s="719"/>
      <c r="Y36" s="719"/>
      <c r="Z36" s="719"/>
      <c r="AA36" s="719"/>
      <c r="AB36" s="719"/>
      <c r="AC36" s="719"/>
      <c r="AD36" s="719"/>
      <c r="AE36" s="1158"/>
      <c r="AF36" s="1159"/>
      <c r="AG36" s="740"/>
      <c r="AH36" s="721"/>
      <c r="AI36" s="721"/>
      <c r="AJ36" s="721"/>
      <c r="AK36" s="721"/>
      <c r="AL36" s="721"/>
      <c r="AM36" s="721"/>
      <c r="AN36" s="736"/>
      <c r="AO36" s="722"/>
      <c r="AP36" s="720"/>
      <c r="AQ36" s="721"/>
      <c r="AR36" s="721"/>
      <c r="AS36" s="723"/>
      <c r="AT36" s="723"/>
      <c r="AU36" s="723"/>
      <c r="AV36" s="723"/>
      <c r="AW36" s="724"/>
      <c r="AX36" s="725"/>
      <c r="AY36" s="723"/>
      <c r="AZ36" s="723"/>
      <c r="BA36" s="724"/>
      <c r="BB36" s="745"/>
      <c r="BC36" s="726"/>
      <c r="BD36" s="726"/>
      <c r="BE36" s="727"/>
    </row>
    <row r="37" spans="1:72" s="15" customFormat="1" ht="223.8" customHeight="1" thickBot="1" x14ac:dyDescent="0.3">
      <c r="B37" s="728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1801" t="s">
        <v>208</v>
      </c>
      <c r="U37" s="1802"/>
      <c r="V37" s="1145">
        <v>27</v>
      </c>
      <c r="W37" s="1595" t="s">
        <v>76</v>
      </c>
      <c r="X37" s="1595"/>
      <c r="Y37" s="1595"/>
      <c r="Z37" s="1595"/>
      <c r="AA37" s="1595"/>
      <c r="AB37" s="1595"/>
      <c r="AC37" s="1595"/>
      <c r="AD37" s="1595"/>
      <c r="AE37" s="413">
        <v>2.5</v>
      </c>
      <c r="AF37" s="414">
        <f>AE37*30</f>
        <v>75</v>
      </c>
      <c r="AG37" s="741">
        <f>AH37+AJ37+AL37</f>
        <v>54</v>
      </c>
      <c r="AH37" s="440">
        <f>(BC37+AY37)*18</f>
        <v>0</v>
      </c>
      <c r="AI37" s="440">
        <f>IF(CEILING(AH37*коеф,2)&gt;AH37,AH37,CEILING(AH37*коеф,2))</f>
        <v>0</v>
      </c>
      <c r="AJ37" s="440">
        <f>(BD37+AZ37)*18</f>
        <v>54</v>
      </c>
      <c r="AK37" s="440">
        <f>IF(CEILING(AJ37*коеф,2)&gt;AJ37,AJ37,CEILING(AJ37*коеф,2))</f>
        <v>0</v>
      </c>
      <c r="AL37" s="440">
        <f>(BE37+BA37)*18</f>
        <v>0</v>
      </c>
      <c r="AM37" s="440">
        <f>IF(CEILING(AL37*коеф,2)&gt;AL37,AL37,CEILING(AL37*коеф,2))</f>
        <v>0</v>
      </c>
      <c r="AN37" s="737"/>
      <c r="AO37" s="743">
        <f>AF37-AG37</f>
        <v>21</v>
      </c>
      <c r="AP37" s="746"/>
      <c r="AQ37" s="417">
        <v>6</v>
      </c>
      <c r="AR37" s="417"/>
      <c r="AS37" s="420"/>
      <c r="AT37" s="420"/>
      <c r="AU37" s="420"/>
      <c r="AV37" s="420"/>
      <c r="AW37" s="421">
        <v>5</v>
      </c>
      <c r="AX37" s="419">
        <f>SUM(AY37:BA37)</f>
        <v>2</v>
      </c>
      <c r="AY37" s="420"/>
      <c r="AZ37" s="420">
        <v>2</v>
      </c>
      <c r="BA37" s="421"/>
      <c r="BB37" s="696">
        <f>SUM(BC37:BE37)</f>
        <v>1</v>
      </c>
      <c r="BC37" s="485"/>
      <c r="BD37" s="485">
        <v>1</v>
      </c>
      <c r="BE37" s="486"/>
    </row>
    <row r="38" spans="1:72" s="16" customFormat="1" ht="49.95" customHeight="1" thickBot="1" x14ac:dyDescent="0.3">
      <c r="A38" s="96"/>
      <c r="B38" s="1596" t="s">
        <v>66</v>
      </c>
      <c r="C38" s="1597"/>
      <c r="D38" s="1597"/>
      <c r="E38" s="1597"/>
      <c r="F38" s="1597"/>
      <c r="G38" s="1597"/>
      <c r="H38" s="1597"/>
      <c r="I38" s="1597"/>
      <c r="J38" s="1597"/>
      <c r="K38" s="1597"/>
      <c r="L38" s="1597"/>
      <c r="M38" s="1597"/>
      <c r="N38" s="1597"/>
      <c r="O38" s="1597"/>
      <c r="P38" s="1597"/>
      <c r="Q38" s="1597"/>
      <c r="R38" s="1597"/>
      <c r="S38" s="1597"/>
      <c r="T38" s="1597"/>
      <c r="U38" s="1597"/>
      <c r="V38" s="1597"/>
      <c r="W38" s="1597"/>
      <c r="X38" s="1597"/>
      <c r="Y38" s="1597"/>
      <c r="Z38" s="1597"/>
      <c r="AA38" s="1597"/>
      <c r="AB38" s="1597"/>
      <c r="AC38" s="1597"/>
      <c r="AD38" s="1598"/>
      <c r="AE38" s="194">
        <f>SUM(AE35:AE37)</f>
        <v>4.5</v>
      </c>
      <c r="AF38" s="193">
        <f>SUM(AF35:AF37)</f>
        <v>135</v>
      </c>
      <c r="AG38" s="227">
        <f>SUM(AG35:AG37)</f>
        <v>90</v>
      </c>
      <c r="AH38" s="228">
        <f>SUM(AH35:AH37)</f>
        <v>18</v>
      </c>
      <c r="AI38" s="228"/>
      <c r="AJ38" s="228">
        <f>SUM(AJ35:AJ37)</f>
        <v>72</v>
      </c>
      <c r="AK38" s="228"/>
      <c r="AL38" s="381">
        <f>SUM(AL32:AL37)</f>
        <v>0</v>
      </c>
      <c r="AM38" s="228"/>
      <c r="AN38" s="229"/>
      <c r="AO38" s="327">
        <f>SUM(AO35:AO37)</f>
        <v>45</v>
      </c>
      <c r="AP38" s="380">
        <f>COUNT(AP32:AP37)</f>
        <v>0</v>
      </c>
      <c r="AQ38" s="231">
        <f>COUNT(AQ35:AQ37)</f>
        <v>2</v>
      </c>
      <c r="AR38" s="231">
        <f>COUNT(AR35:AR37)</f>
        <v>1</v>
      </c>
      <c r="AS38" s="381">
        <f>COUNT(AS32:AS37)</f>
        <v>0</v>
      </c>
      <c r="AT38" s="381">
        <f>COUNT(AT32:AT37)</f>
        <v>0</v>
      </c>
      <c r="AU38" s="381">
        <f>COUNT(AU32:AU37)</f>
        <v>0</v>
      </c>
      <c r="AV38" s="381">
        <f>COUNT(AV32:AV37)</f>
        <v>0</v>
      </c>
      <c r="AW38" s="242">
        <f>COUNT(AW35:AW37)</f>
        <v>1</v>
      </c>
      <c r="AX38" s="233">
        <f>SUM(AX35:AX37)</f>
        <v>2</v>
      </c>
      <c r="AY38" s="381">
        <f>SUM(AY32:AY37)</f>
        <v>0</v>
      </c>
      <c r="AZ38" s="231">
        <f>SUM(AZ35:AZ37)</f>
        <v>2</v>
      </c>
      <c r="BA38" s="382">
        <f>SUM(BA32:BA37)</f>
        <v>0</v>
      </c>
      <c r="BB38" s="233">
        <f>SUM(BB35:BB37)</f>
        <v>3</v>
      </c>
      <c r="BC38" s="231">
        <f>SUM(BC35:BC37)</f>
        <v>1</v>
      </c>
      <c r="BD38" s="231">
        <f>SUM(BD35:BD37)</f>
        <v>2</v>
      </c>
      <c r="BE38" s="382">
        <f>SUM(BE32:BE37)</f>
        <v>0</v>
      </c>
      <c r="BN38" s="51"/>
    </row>
    <row r="39" spans="1:72" s="15" customFormat="1" ht="49.95" customHeight="1" thickBot="1" x14ac:dyDescent="0.3">
      <c r="A39" s="95"/>
      <c r="B39" s="1442" t="s">
        <v>46</v>
      </c>
      <c r="C39" s="1443"/>
      <c r="D39" s="1443"/>
      <c r="E39" s="1443"/>
      <c r="F39" s="1443"/>
      <c r="G39" s="1443"/>
      <c r="H39" s="1443"/>
      <c r="I39" s="1443"/>
      <c r="J39" s="1443"/>
      <c r="K39" s="1443"/>
      <c r="L39" s="1443"/>
      <c r="M39" s="1443"/>
      <c r="N39" s="1443"/>
      <c r="O39" s="1443"/>
      <c r="P39" s="1443"/>
      <c r="Q39" s="1443"/>
      <c r="R39" s="1443"/>
      <c r="S39" s="1443"/>
      <c r="T39" s="1443"/>
      <c r="U39" s="1443"/>
      <c r="V39" s="1443"/>
      <c r="W39" s="1443"/>
      <c r="X39" s="1443"/>
      <c r="Y39" s="1443"/>
      <c r="Z39" s="1443"/>
      <c r="AA39" s="1443"/>
      <c r="AB39" s="1443"/>
      <c r="AC39" s="1443"/>
      <c r="AD39" s="1599"/>
      <c r="AE39" s="194">
        <f t="shared" ref="AE39:BE39" si="4">AE22+AE29+AE38</f>
        <v>28.5</v>
      </c>
      <c r="AF39" s="193">
        <f t="shared" si="4"/>
        <v>855</v>
      </c>
      <c r="AG39" s="202">
        <f t="shared" si="4"/>
        <v>414</v>
      </c>
      <c r="AH39" s="172">
        <f t="shared" si="4"/>
        <v>198</v>
      </c>
      <c r="AI39" s="487">
        <f t="shared" si="4"/>
        <v>0</v>
      </c>
      <c r="AJ39" s="172">
        <f t="shared" si="4"/>
        <v>90</v>
      </c>
      <c r="AK39" s="487">
        <f t="shared" si="4"/>
        <v>0</v>
      </c>
      <c r="AL39" s="172">
        <f t="shared" si="4"/>
        <v>126</v>
      </c>
      <c r="AM39" s="487">
        <f t="shared" si="4"/>
        <v>0</v>
      </c>
      <c r="AN39" s="488">
        <f t="shared" si="4"/>
        <v>0</v>
      </c>
      <c r="AO39" s="489">
        <f t="shared" si="4"/>
        <v>441</v>
      </c>
      <c r="AP39" s="194">
        <f t="shared" si="4"/>
        <v>3</v>
      </c>
      <c r="AQ39" s="195">
        <f t="shared" si="4"/>
        <v>5</v>
      </c>
      <c r="AR39" s="195">
        <f t="shared" si="4"/>
        <v>6</v>
      </c>
      <c r="AS39" s="487">
        <f t="shared" si="4"/>
        <v>0</v>
      </c>
      <c r="AT39" s="487">
        <f t="shared" si="4"/>
        <v>1</v>
      </c>
      <c r="AU39" s="487">
        <f t="shared" si="4"/>
        <v>0</v>
      </c>
      <c r="AV39" s="487">
        <f t="shared" si="4"/>
        <v>0</v>
      </c>
      <c r="AW39" s="193">
        <f t="shared" si="4"/>
        <v>1</v>
      </c>
      <c r="AX39" s="336">
        <f t="shared" si="4"/>
        <v>13</v>
      </c>
      <c r="AY39" s="195">
        <f t="shared" si="4"/>
        <v>6</v>
      </c>
      <c r="AZ39" s="195">
        <f t="shared" si="4"/>
        <v>2</v>
      </c>
      <c r="BA39" s="195">
        <f t="shared" si="4"/>
        <v>5</v>
      </c>
      <c r="BB39" s="195">
        <f t="shared" si="4"/>
        <v>10</v>
      </c>
      <c r="BC39" s="195">
        <f t="shared" si="4"/>
        <v>5</v>
      </c>
      <c r="BD39" s="195">
        <f t="shared" si="4"/>
        <v>3</v>
      </c>
      <c r="BE39" s="193">
        <f t="shared" si="4"/>
        <v>2</v>
      </c>
    </row>
    <row r="40" spans="1:72" s="15" customFormat="1" ht="49.5" customHeight="1" thickBot="1" x14ac:dyDescent="0.3">
      <c r="A40" s="95"/>
      <c r="B40" s="1518" t="s">
        <v>45</v>
      </c>
      <c r="C40" s="1519"/>
      <c r="D40" s="1519"/>
      <c r="E40" s="1519"/>
      <c r="F40" s="1519"/>
      <c r="G40" s="1519"/>
      <c r="H40" s="1519"/>
      <c r="I40" s="1519"/>
      <c r="J40" s="1519"/>
      <c r="K40" s="1519"/>
      <c r="L40" s="1519"/>
      <c r="M40" s="1519"/>
      <c r="N40" s="1519"/>
      <c r="O40" s="1519"/>
      <c r="P40" s="1519"/>
      <c r="Q40" s="1519"/>
      <c r="R40" s="1519"/>
      <c r="S40" s="1519"/>
      <c r="T40" s="1519"/>
      <c r="U40" s="1519"/>
      <c r="V40" s="1519"/>
      <c r="W40" s="1519"/>
      <c r="X40" s="1519"/>
      <c r="Y40" s="1519"/>
      <c r="Z40" s="1519"/>
      <c r="AA40" s="1519"/>
      <c r="AB40" s="1519"/>
      <c r="AC40" s="1519"/>
      <c r="AD40" s="1519"/>
      <c r="AE40" s="1519"/>
      <c r="AF40" s="1519"/>
      <c r="AG40" s="1519"/>
      <c r="AH40" s="1519"/>
      <c r="AI40" s="1519"/>
      <c r="AJ40" s="1519"/>
      <c r="AK40" s="1519"/>
      <c r="AL40" s="1519"/>
      <c r="AM40" s="1519"/>
      <c r="AN40" s="1519"/>
      <c r="AO40" s="1519"/>
      <c r="AP40" s="1519"/>
      <c r="AQ40" s="1519"/>
      <c r="AR40" s="1519"/>
      <c r="AS40" s="1519"/>
      <c r="AT40" s="1519"/>
      <c r="AU40" s="1519"/>
      <c r="AV40" s="1519"/>
      <c r="AW40" s="1519"/>
      <c r="AX40" s="1519"/>
      <c r="AY40" s="1519"/>
      <c r="AZ40" s="1519"/>
      <c r="BA40" s="1519"/>
      <c r="BB40" s="1519"/>
      <c r="BC40" s="1519"/>
      <c r="BD40" s="1519"/>
      <c r="BE40" s="1600"/>
    </row>
    <row r="41" spans="1:72" s="15" customFormat="1" ht="49.5" customHeight="1" thickBot="1" x14ac:dyDescent="0.3">
      <c r="A41" s="95"/>
      <c r="B41" s="1514" t="s">
        <v>65</v>
      </c>
      <c r="C41" s="1601"/>
      <c r="D41" s="1601"/>
      <c r="E41" s="1601"/>
      <c r="F41" s="1601"/>
      <c r="G41" s="1601"/>
      <c r="H41" s="1601"/>
      <c r="I41" s="1601"/>
      <c r="J41" s="1601"/>
      <c r="K41" s="1601"/>
      <c r="L41" s="1601"/>
      <c r="M41" s="1601"/>
      <c r="N41" s="1601"/>
      <c r="O41" s="1601"/>
      <c r="P41" s="1601"/>
      <c r="Q41" s="1601"/>
      <c r="R41" s="1601"/>
      <c r="S41" s="1601"/>
      <c r="T41" s="1515"/>
      <c r="U41" s="1515"/>
      <c r="V41" s="1515"/>
      <c r="W41" s="1515"/>
      <c r="X41" s="1515"/>
      <c r="Y41" s="1515"/>
      <c r="Z41" s="1515"/>
      <c r="AA41" s="1515"/>
      <c r="AB41" s="1515"/>
      <c r="AC41" s="1515"/>
      <c r="AD41" s="1515"/>
      <c r="AE41" s="1515"/>
      <c r="AF41" s="1515"/>
      <c r="AG41" s="1515"/>
      <c r="AH41" s="1515"/>
      <c r="AI41" s="1515"/>
      <c r="AJ41" s="1515"/>
      <c r="AK41" s="1515"/>
      <c r="AL41" s="1515"/>
      <c r="AM41" s="1515"/>
      <c r="AN41" s="1515"/>
      <c r="AO41" s="1515"/>
      <c r="AP41" s="1515"/>
      <c r="AQ41" s="1515"/>
      <c r="AR41" s="1515"/>
      <c r="AS41" s="1515"/>
      <c r="AT41" s="1515"/>
      <c r="AU41" s="1515"/>
      <c r="AV41" s="1515"/>
      <c r="AW41" s="1515"/>
      <c r="AX41" s="1515"/>
      <c r="AY41" s="1515"/>
      <c r="AZ41" s="1515"/>
      <c r="BA41" s="1515"/>
      <c r="BB41" s="1515"/>
      <c r="BC41" s="1515"/>
      <c r="BD41" s="1515"/>
      <c r="BE41" s="1516"/>
    </row>
    <row r="42" spans="1:72" s="15" customFormat="1" ht="96.45" customHeight="1" x14ac:dyDescent="0.25">
      <c r="B42" s="385">
        <v>9</v>
      </c>
      <c r="C42" s="386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8"/>
      <c r="T42" s="1591" t="s">
        <v>112</v>
      </c>
      <c r="U42" s="1592"/>
      <c r="V42" s="1593"/>
      <c r="W42" s="1568" t="s">
        <v>72</v>
      </c>
      <c r="X42" s="1569"/>
      <c r="Y42" s="1569"/>
      <c r="Z42" s="1569"/>
      <c r="AA42" s="1569"/>
      <c r="AB42" s="1569"/>
      <c r="AC42" s="1569"/>
      <c r="AD42" s="1594"/>
      <c r="AE42" s="426">
        <v>3.5</v>
      </c>
      <c r="AF42" s="427">
        <f>AE42*30</f>
        <v>105</v>
      </c>
      <c r="AG42" s="394">
        <f>AH42+AJ42+AL42</f>
        <v>63</v>
      </c>
      <c r="AH42" s="391">
        <f>(BC42+AY42)*18</f>
        <v>27</v>
      </c>
      <c r="AI42" s="391">
        <f t="shared" ref="AI42" si="5">IF(CEILING(AH42*коеф,2)&gt;AH42,AH42,CEILING(AH42*коеф,2))</f>
        <v>0</v>
      </c>
      <c r="AJ42" s="703">
        <f>(BD42+AZ42)*18</f>
        <v>0</v>
      </c>
      <c r="AK42" s="396">
        <f t="shared" ref="AK42" si="6">IF(CEILING(AJ42*коеф,2)&gt;AJ42,AJ42,CEILING(AJ42*коеф,2))</f>
        <v>0</v>
      </c>
      <c r="AL42" s="703">
        <v>36</v>
      </c>
      <c r="AM42" s="396">
        <f t="shared" ref="AM42" si="7">IF(CEILING(AL42*коеф,2)&gt;AL42,AL42,CEILING(AL42*коеф,2))</f>
        <v>0</v>
      </c>
      <c r="AN42" s="437"/>
      <c r="AO42" s="515">
        <f>AF42-AG42</f>
        <v>42</v>
      </c>
      <c r="AP42" s="429"/>
      <c r="AQ42" s="703">
        <v>6</v>
      </c>
      <c r="AR42" s="703">
        <v>6</v>
      </c>
      <c r="AS42" s="701"/>
      <c r="AT42" s="701"/>
      <c r="AU42" s="702"/>
      <c r="AV42" s="702"/>
      <c r="AW42" s="435"/>
      <c r="AX42" s="394">
        <f>SUM(AY42:BA42)</f>
        <v>0</v>
      </c>
      <c r="AY42" s="703"/>
      <c r="AZ42" s="703"/>
      <c r="BA42" s="437"/>
      <c r="BB42" s="395">
        <f>SUM(BC42:BE42)</f>
        <v>3.5</v>
      </c>
      <c r="BC42" s="396">
        <v>1.5</v>
      </c>
      <c r="BD42" s="396"/>
      <c r="BE42" s="397">
        <v>2</v>
      </c>
    </row>
    <row r="43" spans="1:72" s="15" customFormat="1" ht="108.45" customHeight="1" x14ac:dyDescent="0.25">
      <c r="B43" s="399">
        <v>10</v>
      </c>
      <c r="C43" s="204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5"/>
      <c r="T43" s="1579" t="s">
        <v>132</v>
      </c>
      <c r="U43" s="1580"/>
      <c r="V43" s="1581"/>
      <c r="W43" s="1205" t="s">
        <v>72</v>
      </c>
      <c r="X43" s="1268"/>
      <c r="Y43" s="1268"/>
      <c r="Z43" s="1268"/>
      <c r="AA43" s="1268"/>
      <c r="AB43" s="1268"/>
      <c r="AC43" s="1268"/>
      <c r="AD43" s="177"/>
      <c r="AE43" s="160">
        <v>1</v>
      </c>
      <c r="AF43" s="649">
        <f>30*AE43</f>
        <v>30</v>
      </c>
      <c r="AG43" s="398">
        <f>18*BB43</f>
        <v>0</v>
      </c>
      <c r="AH43" s="699">
        <f>18*BC43</f>
        <v>0</v>
      </c>
      <c r="AI43" s="183"/>
      <c r="AJ43" s="699">
        <f>18*BD43</f>
        <v>0</v>
      </c>
      <c r="AK43" s="183"/>
      <c r="AL43" s="699">
        <f>(BE43+BA43)*18</f>
        <v>0</v>
      </c>
      <c r="AM43" s="183"/>
      <c r="AN43" s="645"/>
      <c r="AO43" s="332">
        <f>AF43-AG43</f>
        <v>30</v>
      </c>
      <c r="AP43" s="178"/>
      <c r="AQ43" s="179">
        <v>6</v>
      </c>
      <c r="AR43" s="179"/>
      <c r="AS43" s="179"/>
      <c r="AT43" s="179">
        <v>6</v>
      </c>
      <c r="AU43" s="179"/>
      <c r="AV43" s="179"/>
      <c r="AW43" s="657"/>
      <c r="AX43" s="715">
        <f>SUM(AY43:BA43)</f>
        <v>0</v>
      </c>
      <c r="AY43" s="179"/>
      <c r="AZ43" s="179"/>
      <c r="BA43" s="657"/>
      <c r="BB43" s="715">
        <f>SUM(BC43:BE43)</f>
        <v>0</v>
      </c>
      <c r="BC43" s="181"/>
      <c r="BD43" s="181"/>
      <c r="BE43" s="182"/>
    </row>
    <row r="44" spans="1:72" s="15" customFormat="1" ht="109.8" customHeight="1" x14ac:dyDescent="0.25">
      <c r="B44" s="399">
        <v>11</v>
      </c>
      <c r="C44" s="368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70"/>
      <c r="T44" s="1579" t="s">
        <v>127</v>
      </c>
      <c r="U44" s="1580"/>
      <c r="V44" s="1581"/>
      <c r="W44" s="1582" t="s">
        <v>72</v>
      </c>
      <c r="X44" s="1583"/>
      <c r="Y44" s="1583"/>
      <c r="Z44" s="1583"/>
      <c r="AA44" s="1583"/>
      <c r="AB44" s="1583"/>
      <c r="AC44" s="1583"/>
      <c r="AD44" s="1606"/>
      <c r="AE44" s="430">
        <v>3</v>
      </c>
      <c r="AF44" s="431">
        <f t="shared" ref="AF44:AF45" si="8">AE44*30</f>
        <v>90</v>
      </c>
      <c r="AG44" s="398">
        <f t="shared" ref="AG44:AG45" si="9">AH44+AJ44+AL44</f>
        <v>54</v>
      </c>
      <c r="AH44" s="697">
        <v>27</v>
      </c>
      <c r="AI44" s="407">
        <f t="shared" ref="AI44" si="10">IF(CEILING(AH44*коеф,2)&gt;AH44,AH44,CEILING(AH44*коеф,2))</f>
        <v>0</v>
      </c>
      <c r="AJ44" s="697">
        <f t="shared" ref="AJ44:AJ45" si="11">(BD44+AZ44)*18</f>
        <v>0</v>
      </c>
      <c r="AK44" s="407">
        <f t="shared" ref="AK44" si="12">IF(CEILING(AJ44*коеф,2)&gt;AJ44,AJ44,CEILING(AJ44*коеф,2))</f>
        <v>0</v>
      </c>
      <c r="AL44" s="697">
        <v>27</v>
      </c>
      <c r="AM44" s="407">
        <f t="shared" ref="AM44" si="13">IF(CEILING(AL44*коеф,2)&gt;AL44,AL44,CEILING(AL44*коеф,2))</f>
        <v>0</v>
      </c>
      <c r="AN44" s="438"/>
      <c r="AO44" s="705">
        <f t="shared" ref="AO44:AO45" si="14">AF44-AG44</f>
        <v>36</v>
      </c>
      <c r="AP44" s="432"/>
      <c r="AQ44" s="697">
        <v>5</v>
      </c>
      <c r="AR44" s="697">
        <v>5</v>
      </c>
      <c r="AS44" s="699"/>
      <c r="AT44" s="699"/>
      <c r="AU44" s="700"/>
      <c r="AV44" s="700"/>
      <c r="AW44" s="436"/>
      <c r="AX44" s="398">
        <f t="shared" ref="AX44:AX45" si="15">SUM(AY44:BA44)</f>
        <v>3</v>
      </c>
      <c r="AY44" s="697">
        <v>1.5</v>
      </c>
      <c r="AZ44" s="697"/>
      <c r="BA44" s="438">
        <v>1.5</v>
      </c>
      <c r="BB44" s="715">
        <f t="shared" ref="BB44:BB45" si="16">SUM(BC44:BE44)</f>
        <v>0</v>
      </c>
      <c r="BC44" s="407"/>
      <c r="BD44" s="407"/>
      <c r="BE44" s="408"/>
      <c r="BF44" s="713"/>
      <c r="BG44" s="713"/>
      <c r="BH44" s="713"/>
      <c r="BI44" s="713"/>
      <c r="BJ44" s="713"/>
      <c r="BK44" s="713"/>
      <c r="BL44" s="713"/>
      <c r="BM44" s="713"/>
      <c r="BN44" s="713"/>
      <c r="BO44" s="713"/>
      <c r="BP44" s="713"/>
      <c r="BQ44" s="713"/>
      <c r="BR44" s="713"/>
      <c r="BS44" s="713"/>
      <c r="BT44" s="713"/>
    </row>
    <row r="45" spans="1:72" s="15" customFormat="1" ht="109.8" customHeight="1" thickBot="1" x14ac:dyDescent="0.3">
      <c r="B45" s="409">
        <v>12</v>
      </c>
      <c r="C45" s="368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70"/>
      <c r="T45" s="1585" t="s">
        <v>198</v>
      </c>
      <c r="U45" s="1586"/>
      <c r="V45" s="1587"/>
      <c r="W45" s="1588" t="s">
        <v>72</v>
      </c>
      <c r="X45" s="1589"/>
      <c r="Y45" s="1589"/>
      <c r="Z45" s="1589"/>
      <c r="AA45" s="1589"/>
      <c r="AB45" s="1589"/>
      <c r="AC45" s="1589"/>
      <c r="AD45" s="1590"/>
      <c r="AE45" s="650">
        <v>3</v>
      </c>
      <c r="AF45" s="456">
        <f t="shared" si="8"/>
        <v>90</v>
      </c>
      <c r="AG45" s="419">
        <f t="shared" si="9"/>
        <v>54</v>
      </c>
      <c r="AH45" s="512">
        <v>36</v>
      </c>
      <c r="AI45" s="423">
        <f t="shared" ref="AI45" si="17">IF(CEILING(AH45*коеф,2)&gt;AH45,AH45,CEILING(AH45*коеф,2))</f>
        <v>0</v>
      </c>
      <c r="AJ45" s="512">
        <f t="shared" si="11"/>
        <v>0</v>
      </c>
      <c r="AK45" s="423">
        <f t="shared" ref="AK45" si="18">IF(CEILING(AJ45*коеф,2)&gt;AJ45,AJ45,CEILING(AJ45*коеф,2))</f>
        <v>0</v>
      </c>
      <c r="AL45" s="512">
        <v>18</v>
      </c>
      <c r="AM45" s="423">
        <f t="shared" ref="AM45" si="19">IF(CEILING(AL45*коеф,2)&gt;AL45,AL45,CEILING(AL45*коеф,2))</f>
        <v>0</v>
      </c>
      <c r="AN45" s="653"/>
      <c r="AO45" s="516">
        <f t="shared" si="14"/>
        <v>36</v>
      </c>
      <c r="AP45" s="517"/>
      <c r="AQ45" s="512">
        <v>5</v>
      </c>
      <c r="AR45" s="512">
        <v>5</v>
      </c>
      <c r="AS45" s="420"/>
      <c r="AT45" s="420"/>
      <c r="AU45" s="513"/>
      <c r="AV45" s="513"/>
      <c r="AW45" s="658"/>
      <c r="AX45" s="419">
        <f t="shared" si="15"/>
        <v>3</v>
      </c>
      <c r="AY45" s="512">
        <v>2</v>
      </c>
      <c r="AZ45" s="512"/>
      <c r="BA45" s="653">
        <v>1</v>
      </c>
      <c r="BB45" s="422">
        <f t="shared" si="16"/>
        <v>0</v>
      </c>
      <c r="BC45" s="423"/>
      <c r="BD45" s="423"/>
      <c r="BE45" s="424"/>
      <c r="BF45" s="713"/>
      <c r="BG45" s="713"/>
      <c r="BH45" s="713"/>
      <c r="BI45" s="713"/>
      <c r="BJ45" s="713"/>
      <c r="BK45" s="713"/>
      <c r="BL45" s="713"/>
      <c r="BM45" s="713"/>
      <c r="BN45" s="713"/>
      <c r="BO45" s="713"/>
      <c r="BP45" s="713"/>
      <c r="BQ45" s="713"/>
      <c r="BR45" s="713"/>
      <c r="BS45" s="713"/>
      <c r="BT45" s="713"/>
    </row>
    <row r="46" spans="1:72" s="15" customFormat="1" ht="49.95" customHeight="1" thickBot="1" x14ac:dyDescent="0.3">
      <c r="A46" s="95"/>
      <c r="B46" s="1475" t="s">
        <v>64</v>
      </c>
      <c r="C46" s="1505"/>
      <c r="D46" s="1505"/>
      <c r="E46" s="1505"/>
      <c r="F46" s="1505"/>
      <c r="G46" s="1505"/>
      <c r="H46" s="1505"/>
      <c r="I46" s="1505"/>
      <c r="J46" s="1505"/>
      <c r="K46" s="1505"/>
      <c r="L46" s="1505"/>
      <c r="M46" s="1505"/>
      <c r="N46" s="1505"/>
      <c r="O46" s="1505"/>
      <c r="P46" s="1505"/>
      <c r="Q46" s="1505"/>
      <c r="R46" s="1505"/>
      <c r="S46" s="1505"/>
      <c r="T46" s="1622"/>
      <c r="U46" s="1622"/>
      <c r="V46" s="1622"/>
      <c r="W46" s="1622"/>
      <c r="X46" s="1622"/>
      <c r="Y46" s="1622"/>
      <c r="Z46" s="1622"/>
      <c r="AA46" s="1622"/>
      <c r="AB46" s="1622"/>
      <c r="AC46" s="1622"/>
      <c r="AD46" s="1623"/>
      <c r="AE46" s="194">
        <f t="shared" ref="AE46:AO46" si="20">SUM(AE42:AE45)</f>
        <v>10.5</v>
      </c>
      <c r="AF46" s="196">
        <f t="shared" si="20"/>
        <v>315</v>
      </c>
      <c r="AG46" s="652">
        <f t="shared" si="20"/>
        <v>171</v>
      </c>
      <c r="AH46" s="646">
        <f t="shared" si="20"/>
        <v>90</v>
      </c>
      <c r="AI46" s="487">
        <f t="shared" si="20"/>
        <v>0</v>
      </c>
      <c r="AJ46" s="619">
        <f t="shared" si="20"/>
        <v>0</v>
      </c>
      <c r="AK46" s="487">
        <f t="shared" si="20"/>
        <v>0</v>
      </c>
      <c r="AL46" s="195">
        <f t="shared" si="20"/>
        <v>81</v>
      </c>
      <c r="AM46" s="487">
        <f t="shared" si="20"/>
        <v>0</v>
      </c>
      <c r="AN46" s="488">
        <f t="shared" si="20"/>
        <v>0</v>
      </c>
      <c r="AO46" s="197">
        <f t="shared" si="20"/>
        <v>144</v>
      </c>
      <c r="AP46" s="654">
        <f t="shared" ref="AP46:AW46" si="21">COUNT(AP42:AP45)</f>
        <v>0</v>
      </c>
      <c r="AQ46" s="655">
        <f t="shared" si="21"/>
        <v>4</v>
      </c>
      <c r="AR46" s="655">
        <f t="shared" si="21"/>
        <v>3</v>
      </c>
      <c r="AS46" s="655">
        <f t="shared" si="21"/>
        <v>0</v>
      </c>
      <c r="AT46" s="655">
        <f t="shared" si="21"/>
        <v>1</v>
      </c>
      <c r="AU46" s="655">
        <f t="shared" si="21"/>
        <v>0</v>
      </c>
      <c r="AV46" s="655">
        <f t="shared" si="21"/>
        <v>0</v>
      </c>
      <c r="AW46" s="656">
        <f t="shared" si="21"/>
        <v>0</v>
      </c>
      <c r="AX46" s="201">
        <f t="shared" ref="AX46:BE46" si="22">SUM(AX42:AX45)</f>
        <v>6</v>
      </c>
      <c r="AY46" s="199">
        <f t="shared" si="22"/>
        <v>3.5</v>
      </c>
      <c r="AZ46" s="608">
        <f t="shared" si="22"/>
        <v>0</v>
      </c>
      <c r="BA46" s="200">
        <f t="shared" si="22"/>
        <v>2.5</v>
      </c>
      <c r="BB46" s="201">
        <f t="shared" si="22"/>
        <v>3.5</v>
      </c>
      <c r="BC46" s="199">
        <f t="shared" si="22"/>
        <v>1.5</v>
      </c>
      <c r="BD46" s="608">
        <f t="shared" si="22"/>
        <v>0</v>
      </c>
      <c r="BE46" s="607">
        <f t="shared" si="22"/>
        <v>2</v>
      </c>
    </row>
    <row r="47" spans="1:72" s="15" customFormat="1" ht="49.95" customHeight="1" thickBot="1" x14ac:dyDescent="0.3">
      <c r="A47" s="95"/>
      <c r="B47" s="1624" t="s">
        <v>62</v>
      </c>
      <c r="C47" s="1625"/>
      <c r="D47" s="1625"/>
      <c r="E47" s="1625"/>
      <c r="F47" s="1625"/>
      <c r="G47" s="1625"/>
      <c r="H47" s="1625"/>
      <c r="I47" s="1625"/>
      <c r="J47" s="1625"/>
      <c r="K47" s="1625"/>
      <c r="L47" s="1625"/>
      <c r="M47" s="1625"/>
      <c r="N47" s="1625"/>
      <c r="O47" s="1625"/>
      <c r="P47" s="1625"/>
      <c r="Q47" s="1625"/>
      <c r="R47" s="1625"/>
      <c r="S47" s="1625"/>
      <c r="T47" s="1604"/>
      <c r="U47" s="1604"/>
      <c r="V47" s="1604"/>
      <c r="W47" s="1625"/>
      <c r="X47" s="1625"/>
      <c r="Y47" s="1625"/>
      <c r="Z47" s="1625"/>
      <c r="AA47" s="1625"/>
      <c r="AB47" s="1625"/>
      <c r="AC47" s="1625"/>
      <c r="AD47" s="1625"/>
      <c r="AE47" s="1625"/>
      <c r="AF47" s="1625"/>
      <c r="AG47" s="1625"/>
      <c r="AH47" s="1625"/>
      <c r="AI47" s="1625"/>
      <c r="AJ47" s="1625"/>
      <c r="AK47" s="1625"/>
      <c r="AL47" s="1625"/>
      <c r="AM47" s="1625"/>
      <c r="AN47" s="1625"/>
      <c r="AO47" s="1625"/>
      <c r="AP47" s="1625"/>
      <c r="AQ47" s="1625"/>
      <c r="AR47" s="1625"/>
      <c r="AS47" s="1625"/>
      <c r="AT47" s="1625"/>
      <c r="AU47" s="1625"/>
      <c r="AV47" s="1625"/>
      <c r="AW47" s="1625"/>
      <c r="AX47" s="1625"/>
      <c r="AY47" s="1625"/>
      <c r="AZ47" s="1625"/>
      <c r="BA47" s="1625"/>
      <c r="BB47" s="1625"/>
      <c r="BC47" s="1625"/>
      <c r="BD47" s="1625"/>
      <c r="BE47" s="1626"/>
      <c r="BF47" s="713"/>
      <c r="BG47" s="713"/>
      <c r="BH47" s="713"/>
      <c r="BI47" s="713"/>
      <c r="BJ47" s="713"/>
      <c r="BK47" s="713"/>
      <c r="BL47" s="713"/>
      <c r="BM47" s="713"/>
      <c r="BN47" s="713"/>
      <c r="BO47" s="713"/>
      <c r="BP47" s="713"/>
      <c r="BQ47" s="713"/>
      <c r="BR47" s="713"/>
      <c r="BS47" s="713"/>
      <c r="BT47" s="713"/>
    </row>
    <row r="48" spans="1:72" s="15" customFormat="1" ht="49.95" customHeight="1" thickBot="1" x14ac:dyDescent="0.3">
      <c r="B48" s="1624" t="s">
        <v>206</v>
      </c>
      <c r="C48" s="1721"/>
      <c r="D48" s="1721"/>
      <c r="E48" s="1721"/>
      <c r="F48" s="1721"/>
      <c r="G48" s="1721"/>
      <c r="H48" s="1721"/>
      <c r="I48" s="1721"/>
      <c r="J48" s="1721"/>
      <c r="K48" s="1721"/>
      <c r="L48" s="1721"/>
      <c r="M48" s="1721"/>
      <c r="N48" s="1721"/>
      <c r="O48" s="1721"/>
      <c r="P48" s="1721"/>
      <c r="Q48" s="1721"/>
      <c r="R48" s="1721"/>
      <c r="S48" s="1721"/>
      <c r="T48" s="1722"/>
      <c r="U48" s="1722"/>
      <c r="V48" s="1722"/>
      <c r="W48" s="1721"/>
      <c r="X48" s="1721"/>
      <c r="Y48" s="1721"/>
      <c r="Z48" s="1721"/>
      <c r="AA48" s="1721"/>
      <c r="AB48" s="1721"/>
      <c r="AC48" s="1721"/>
      <c r="AD48" s="1721"/>
      <c r="AE48" s="1721"/>
      <c r="AF48" s="1721"/>
      <c r="AG48" s="1721"/>
      <c r="AH48" s="1721"/>
      <c r="AI48" s="1721"/>
      <c r="AJ48" s="1721"/>
      <c r="AK48" s="1721"/>
      <c r="AL48" s="1721"/>
      <c r="AM48" s="1721"/>
      <c r="AN48" s="1721"/>
      <c r="AO48" s="1721"/>
      <c r="AP48" s="1721"/>
      <c r="AQ48" s="1721"/>
      <c r="AR48" s="1721"/>
      <c r="AS48" s="1721"/>
      <c r="AT48" s="1721"/>
      <c r="AU48" s="1721"/>
      <c r="AV48" s="1721"/>
      <c r="AW48" s="1721"/>
      <c r="AX48" s="1721"/>
      <c r="AY48" s="1721"/>
      <c r="AZ48" s="1721"/>
      <c r="BA48" s="1721"/>
      <c r="BB48" s="1721"/>
      <c r="BC48" s="1721"/>
      <c r="BD48" s="1721"/>
      <c r="BE48" s="1723"/>
      <c r="BF48" s="713"/>
      <c r="BG48" s="713"/>
      <c r="BH48" s="713"/>
      <c r="BI48" s="713"/>
      <c r="BJ48" s="713"/>
      <c r="BK48" s="713"/>
      <c r="BL48" s="713"/>
      <c r="BM48" s="713"/>
      <c r="BN48" s="713"/>
      <c r="BO48" s="713"/>
      <c r="BP48" s="713"/>
      <c r="BQ48" s="713"/>
      <c r="BR48" s="713"/>
      <c r="BS48" s="713"/>
      <c r="BT48" s="713"/>
    </row>
    <row r="49" spans="1:72" s="15" customFormat="1" ht="72" customHeight="1" x14ac:dyDescent="0.25">
      <c r="B49" s="1648">
        <v>13</v>
      </c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8"/>
      <c r="T49" s="1591" t="s">
        <v>199</v>
      </c>
      <c r="U49" s="1592"/>
      <c r="V49" s="1649"/>
      <c r="W49" s="1646" t="s">
        <v>72</v>
      </c>
      <c r="X49" s="1646"/>
      <c r="Y49" s="1646"/>
      <c r="Z49" s="1646"/>
      <c r="AA49" s="1646"/>
      <c r="AB49" s="1646"/>
      <c r="AC49" s="1646"/>
      <c r="AD49" s="1647"/>
      <c r="AE49" s="1645">
        <v>3</v>
      </c>
      <c r="AF49" s="1644">
        <f t="shared" ref="AF49" si="23">AE49*30</f>
        <v>90</v>
      </c>
      <c r="AG49" s="1575">
        <f t="shared" ref="AG49" si="24">AH49+AJ49+AL49</f>
        <v>54</v>
      </c>
      <c r="AH49" s="1638">
        <f t="shared" ref="AH49" si="25">(BC49+AY49)*18</f>
        <v>36</v>
      </c>
      <c r="AI49" s="1571"/>
      <c r="AJ49" s="1638">
        <f t="shared" ref="AJ49" si="26">(BD49+AZ49)*18</f>
        <v>18</v>
      </c>
      <c r="AK49" s="1571"/>
      <c r="AL49" s="1638">
        <f t="shared" ref="AL49" si="27">(BE49+BA49)*18</f>
        <v>0</v>
      </c>
      <c r="AM49" s="1571"/>
      <c r="AN49" s="1576"/>
      <c r="AO49" s="1577">
        <f>AF49-AG49</f>
        <v>36</v>
      </c>
      <c r="AP49" s="1637"/>
      <c r="AQ49" s="1638">
        <v>5</v>
      </c>
      <c r="AR49" s="1638">
        <v>5</v>
      </c>
      <c r="AS49" s="1572"/>
      <c r="AT49" s="1572"/>
      <c r="AU49" s="1573"/>
      <c r="AV49" s="1573"/>
      <c r="AW49" s="1574"/>
      <c r="AX49" s="1575">
        <f t="shared" ref="AX49" si="28">SUM(AY49:BA49)</f>
        <v>3</v>
      </c>
      <c r="AY49" s="1638">
        <v>2</v>
      </c>
      <c r="AZ49" s="1638">
        <v>1</v>
      </c>
      <c r="BA49" s="1576"/>
      <c r="BB49" s="1643">
        <f t="shared" ref="BB49" si="29">SUM(BC49:BE49)</f>
        <v>0</v>
      </c>
      <c r="BC49" s="1571"/>
      <c r="BD49" s="1571"/>
      <c r="BE49" s="1642"/>
    </row>
    <row r="50" spans="1:72" s="15" customFormat="1" ht="48" customHeight="1" x14ac:dyDescent="0.25">
      <c r="B50" s="1546"/>
      <c r="C50" s="369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70"/>
      <c r="T50" s="1650"/>
      <c r="U50" s="1415"/>
      <c r="V50" s="1651"/>
      <c r="W50" s="1561"/>
      <c r="X50" s="1561"/>
      <c r="Y50" s="1561"/>
      <c r="Z50" s="1561"/>
      <c r="AA50" s="1561"/>
      <c r="AB50" s="1561"/>
      <c r="AC50" s="1561"/>
      <c r="AD50" s="1562"/>
      <c r="AE50" s="1533"/>
      <c r="AF50" s="1548"/>
      <c r="AG50" s="1533"/>
      <c r="AH50" s="1540"/>
      <c r="AI50" s="1540"/>
      <c r="AJ50" s="1540"/>
      <c r="AK50" s="1540"/>
      <c r="AL50" s="1540"/>
      <c r="AM50" s="1540"/>
      <c r="AN50" s="1548"/>
      <c r="AO50" s="1550"/>
      <c r="AP50" s="1533"/>
      <c r="AQ50" s="1540"/>
      <c r="AR50" s="1540"/>
      <c r="AS50" s="1540"/>
      <c r="AT50" s="1540"/>
      <c r="AU50" s="1540"/>
      <c r="AV50" s="1540"/>
      <c r="AW50" s="1548"/>
      <c r="AX50" s="1533"/>
      <c r="AY50" s="1540"/>
      <c r="AZ50" s="1540"/>
      <c r="BA50" s="1548"/>
      <c r="BB50" s="1533"/>
      <c r="BC50" s="1540"/>
      <c r="BD50" s="1540"/>
      <c r="BE50" s="1548"/>
    </row>
    <row r="51" spans="1:72" s="15" customFormat="1" ht="40.799999999999997" customHeight="1" x14ac:dyDescent="0.25">
      <c r="B51" s="1566">
        <v>14</v>
      </c>
      <c r="C51" s="369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70"/>
      <c r="T51" s="1579" t="s">
        <v>200</v>
      </c>
      <c r="U51" s="1580"/>
      <c r="V51" s="1769"/>
      <c r="W51" s="1553" t="s">
        <v>72</v>
      </c>
      <c r="X51" s="1553"/>
      <c r="Y51" s="1553"/>
      <c r="Z51" s="1553"/>
      <c r="AA51" s="1553"/>
      <c r="AB51" s="1553"/>
      <c r="AC51" s="1553"/>
      <c r="AD51" s="1560"/>
      <c r="AE51" s="1558">
        <v>4.5</v>
      </c>
      <c r="AF51" s="1559">
        <f>AE51*30</f>
        <v>135</v>
      </c>
      <c r="AG51" s="1537">
        <f>AH51+AJ51+AL51</f>
        <v>63</v>
      </c>
      <c r="AH51" s="1539">
        <f>(BC51+AY51)*18</f>
        <v>36</v>
      </c>
      <c r="AI51" s="1534">
        <f>IF(CEILING(AH51*коеф,2)&gt;AH51,AH51,CEILING(AH51*коеф,2))</f>
        <v>0</v>
      </c>
      <c r="AJ51" s="1539">
        <f>(BD51+AZ51)*18</f>
        <v>27</v>
      </c>
      <c r="AK51" s="1534">
        <f>IF(CEILING(AJ51*коеф,2)&gt;AJ51,AJ51,CEILING(AJ51*коеф,2))</f>
        <v>0</v>
      </c>
      <c r="AL51" s="1539"/>
      <c r="AM51" s="1534">
        <f>IF(CEILING(AL51*коеф,2)&gt;AL51,AL51,CEILING(AL51*коеф,2))</f>
        <v>0</v>
      </c>
      <c r="AN51" s="1547"/>
      <c r="AO51" s="1549">
        <f>AF51-AG51</f>
        <v>72</v>
      </c>
      <c r="AP51" s="1551">
        <v>5</v>
      </c>
      <c r="AQ51" s="1539"/>
      <c r="AR51" s="1539">
        <v>5</v>
      </c>
      <c r="AS51" s="1544"/>
      <c r="AT51" s="1544"/>
      <c r="AU51" s="1563"/>
      <c r="AV51" s="1563"/>
      <c r="AW51" s="1565"/>
      <c r="AX51" s="1537">
        <f>SUM(AY51:BA51)</f>
        <v>3.5</v>
      </c>
      <c r="AY51" s="1539">
        <v>2</v>
      </c>
      <c r="AZ51" s="1539">
        <v>1.5</v>
      </c>
      <c r="BA51" s="1547"/>
      <c r="BB51" s="1532">
        <f>SUM(BC51:BE51)</f>
        <v>0</v>
      </c>
      <c r="BC51" s="1534"/>
      <c r="BD51" s="1534"/>
      <c r="BE51" s="1564"/>
    </row>
    <row r="52" spans="1:72" s="15" customFormat="1" ht="45.6" customHeight="1" x14ac:dyDescent="0.25">
      <c r="B52" s="1567"/>
      <c r="C52" s="368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70"/>
      <c r="T52" s="1650"/>
      <c r="U52" s="1415"/>
      <c r="V52" s="1651"/>
      <c r="W52" s="1561"/>
      <c r="X52" s="1561"/>
      <c r="Y52" s="1561"/>
      <c r="Z52" s="1561"/>
      <c r="AA52" s="1561"/>
      <c r="AB52" s="1561"/>
      <c r="AC52" s="1561"/>
      <c r="AD52" s="1562"/>
      <c r="AE52" s="1533"/>
      <c r="AF52" s="1548"/>
      <c r="AG52" s="1533"/>
      <c r="AH52" s="1540"/>
      <c r="AI52" s="1540"/>
      <c r="AJ52" s="1540"/>
      <c r="AK52" s="1540"/>
      <c r="AL52" s="1540"/>
      <c r="AM52" s="1540"/>
      <c r="AN52" s="1548"/>
      <c r="AO52" s="1550"/>
      <c r="AP52" s="1533"/>
      <c r="AQ52" s="1540"/>
      <c r="AR52" s="1540"/>
      <c r="AS52" s="1540"/>
      <c r="AT52" s="1540"/>
      <c r="AU52" s="1540"/>
      <c r="AV52" s="1540"/>
      <c r="AW52" s="1548"/>
      <c r="AX52" s="1533"/>
      <c r="AY52" s="1540"/>
      <c r="AZ52" s="1540"/>
      <c r="BA52" s="1548"/>
      <c r="BB52" s="1533"/>
      <c r="BC52" s="1540"/>
      <c r="BD52" s="1540"/>
      <c r="BE52" s="1548"/>
    </row>
    <row r="53" spans="1:72" s="15" customFormat="1" ht="42.6" customHeight="1" x14ac:dyDescent="0.25">
      <c r="B53" s="1566">
        <v>15</v>
      </c>
      <c r="C53" s="368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70"/>
      <c r="T53" s="1579" t="s">
        <v>201</v>
      </c>
      <c r="U53" s="1580"/>
      <c r="V53" s="1769"/>
      <c r="W53" s="1553" t="s">
        <v>72</v>
      </c>
      <c r="X53" s="1553"/>
      <c r="Y53" s="1553"/>
      <c r="Z53" s="1553"/>
      <c r="AA53" s="1553"/>
      <c r="AB53" s="1553"/>
      <c r="AC53" s="1553"/>
      <c r="AD53" s="1560"/>
      <c r="AE53" s="1558">
        <v>4</v>
      </c>
      <c r="AF53" s="1559">
        <f t="shared" ref="AF53" si="30">AE53*30</f>
        <v>120</v>
      </c>
      <c r="AG53" s="1537">
        <f t="shared" ref="AG53" si="31">AH53+AJ53+AL53</f>
        <v>54</v>
      </c>
      <c r="AH53" s="1539">
        <f t="shared" ref="AH53" si="32">(BC53+AY53)*18</f>
        <v>36</v>
      </c>
      <c r="AI53" s="1534">
        <f t="shared" ref="AI53" si="33">IF(CEILING(AH53*коеф,2)&gt;AH53,AH53,CEILING(AH53*коеф,2))</f>
        <v>0</v>
      </c>
      <c r="AJ53" s="1539">
        <f t="shared" ref="AJ53" si="34">(BD53+AZ53)*18</f>
        <v>18</v>
      </c>
      <c r="AK53" s="1534">
        <f t="shared" ref="AK53" si="35">IF(CEILING(AJ53*коеф,2)&gt;AJ53,AJ53,CEILING(AJ53*коеф,2))</f>
        <v>0</v>
      </c>
      <c r="AL53" s="1539">
        <f t="shared" ref="AL53:AL55" si="36">(BE53+BA53)*18</f>
        <v>0</v>
      </c>
      <c r="AM53" s="1534">
        <f t="shared" ref="AM53" si="37">IF(CEILING(AL53*коеф,2)&gt;AL53,AL53,CEILING(AL53*коеф,2))</f>
        <v>0</v>
      </c>
      <c r="AN53" s="1547"/>
      <c r="AO53" s="1549">
        <f t="shared" ref="AO53" si="38">AF53-AG53</f>
        <v>66</v>
      </c>
      <c r="AP53" s="1551">
        <v>6</v>
      </c>
      <c r="AQ53" s="1539"/>
      <c r="AR53" s="1539">
        <v>6</v>
      </c>
      <c r="AS53" s="1544"/>
      <c r="AT53" s="1544"/>
      <c r="AU53" s="1563"/>
      <c r="AV53" s="1563"/>
      <c r="AW53" s="1565"/>
      <c r="AX53" s="1537">
        <f t="shared" ref="AX53" si="39">SUM(AY53:BA53)</f>
        <v>0</v>
      </c>
      <c r="AY53" s="1539"/>
      <c r="AZ53" s="1539"/>
      <c r="BA53" s="1547"/>
      <c r="BB53" s="1532">
        <f t="shared" ref="BB53" si="40">SUM(BC53:BE53)</f>
        <v>3</v>
      </c>
      <c r="BC53" s="1534">
        <v>2</v>
      </c>
      <c r="BD53" s="1534">
        <v>1</v>
      </c>
      <c r="BE53" s="1564"/>
      <c r="BF53" s="713"/>
      <c r="BG53" s="713"/>
      <c r="BH53" s="713"/>
      <c r="BI53" s="713"/>
      <c r="BJ53" s="713"/>
      <c r="BK53" s="713"/>
      <c r="BL53" s="713"/>
      <c r="BM53" s="713"/>
      <c r="BN53" s="713"/>
      <c r="BO53" s="713"/>
      <c r="BP53" s="713"/>
      <c r="BQ53" s="713"/>
      <c r="BR53" s="713"/>
      <c r="BS53" s="713"/>
      <c r="BT53" s="713"/>
    </row>
    <row r="54" spans="1:72" s="15" customFormat="1" ht="42.6" customHeight="1" x14ac:dyDescent="0.25">
      <c r="B54" s="1567"/>
      <c r="C54" s="368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70"/>
      <c r="T54" s="1650"/>
      <c r="U54" s="1415"/>
      <c r="V54" s="1651"/>
      <c r="W54" s="1561"/>
      <c r="X54" s="1561"/>
      <c r="Y54" s="1561"/>
      <c r="Z54" s="1561"/>
      <c r="AA54" s="1561"/>
      <c r="AB54" s="1561"/>
      <c r="AC54" s="1561"/>
      <c r="AD54" s="1562"/>
      <c r="AE54" s="1533"/>
      <c r="AF54" s="1548"/>
      <c r="AG54" s="1533"/>
      <c r="AH54" s="1540"/>
      <c r="AI54" s="1540"/>
      <c r="AJ54" s="1540"/>
      <c r="AK54" s="1540"/>
      <c r="AL54" s="1540"/>
      <c r="AM54" s="1540"/>
      <c r="AN54" s="1548"/>
      <c r="AO54" s="1550"/>
      <c r="AP54" s="1533"/>
      <c r="AQ54" s="1540"/>
      <c r="AR54" s="1540"/>
      <c r="AS54" s="1540"/>
      <c r="AT54" s="1540"/>
      <c r="AU54" s="1540"/>
      <c r="AV54" s="1540"/>
      <c r="AW54" s="1548"/>
      <c r="AX54" s="1533"/>
      <c r="AY54" s="1540"/>
      <c r="AZ54" s="1540"/>
      <c r="BA54" s="1548"/>
      <c r="BB54" s="1533"/>
      <c r="BC54" s="1540"/>
      <c r="BD54" s="1540"/>
      <c r="BE54" s="1548"/>
      <c r="BF54" s="713"/>
      <c r="BG54" s="713"/>
      <c r="BH54" s="713"/>
      <c r="BI54" s="713"/>
      <c r="BJ54" s="713"/>
      <c r="BK54" s="713"/>
      <c r="BL54" s="713"/>
      <c r="BM54" s="713"/>
      <c r="BN54" s="713"/>
      <c r="BO54" s="713"/>
      <c r="BP54" s="713"/>
      <c r="BQ54" s="713"/>
      <c r="BR54" s="713"/>
      <c r="BS54" s="713"/>
      <c r="BT54" s="713"/>
    </row>
    <row r="55" spans="1:72" s="15" customFormat="1" ht="52.8" customHeight="1" x14ac:dyDescent="0.25">
      <c r="B55" s="1545">
        <v>16</v>
      </c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70"/>
      <c r="T55" s="1579" t="s">
        <v>202</v>
      </c>
      <c r="U55" s="1580"/>
      <c r="V55" s="1769"/>
      <c r="W55" s="1553" t="s">
        <v>72</v>
      </c>
      <c r="X55" s="1553"/>
      <c r="Y55" s="1553"/>
      <c r="Z55" s="1553"/>
      <c r="AA55" s="1553"/>
      <c r="AB55" s="1553"/>
      <c r="AC55" s="1553"/>
      <c r="AD55" s="1560"/>
      <c r="AE55" s="1558">
        <v>4</v>
      </c>
      <c r="AF55" s="1559">
        <f>AE55*30</f>
        <v>120</v>
      </c>
      <c r="AG55" s="1537">
        <f>AH55+AJ55+AL55</f>
        <v>54</v>
      </c>
      <c r="AH55" s="1539">
        <v>27</v>
      </c>
      <c r="AI55" s="1534">
        <f>IF(CEILING(AH55*коеф,2)&gt;AH55,AH55,CEILING(AH55*коеф,2))</f>
        <v>0</v>
      </c>
      <c r="AJ55" s="1539">
        <f>(BD55+AZ55)*18</f>
        <v>27</v>
      </c>
      <c r="AK55" s="1534">
        <f>IF(CEILING(AJ55*коеф,2)&gt;AJ55,AJ55,CEILING(AJ55*коеф,2))</f>
        <v>0</v>
      </c>
      <c r="AL55" s="1539">
        <f t="shared" si="36"/>
        <v>0</v>
      </c>
      <c r="AM55" s="1534">
        <f>IF(CEILING(AL55*коеф,2)&gt;AL55,AL55,CEILING(AL55*коеф,2))</f>
        <v>0</v>
      </c>
      <c r="AN55" s="1547"/>
      <c r="AO55" s="1549">
        <f>AF55-AG55</f>
        <v>66</v>
      </c>
      <c r="AP55" s="1551">
        <v>6</v>
      </c>
      <c r="AQ55" s="1539"/>
      <c r="AR55" s="1539">
        <v>6</v>
      </c>
      <c r="AS55" s="1544"/>
      <c r="AT55" s="1544"/>
      <c r="AU55" s="1563"/>
      <c r="AV55" s="1563"/>
      <c r="AW55" s="1565"/>
      <c r="AX55" s="1537">
        <f>SUM(AY55:BA55)</f>
        <v>0</v>
      </c>
      <c r="AY55" s="1539"/>
      <c r="AZ55" s="1539"/>
      <c r="BA55" s="1547"/>
      <c r="BB55" s="1532">
        <f>SUM(BC55:BE55)</f>
        <v>3</v>
      </c>
      <c r="BC55" s="1534">
        <v>1.5</v>
      </c>
      <c r="BD55" s="1534">
        <v>1.5</v>
      </c>
      <c r="BE55" s="1564"/>
    </row>
    <row r="56" spans="1:72" s="15" customFormat="1" ht="33.6" customHeight="1" x14ac:dyDescent="0.25">
      <c r="B56" s="1546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647"/>
      <c r="T56" s="1650"/>
      <c r="U56" s="1415"/>
      <c r="V56" s="1651"/>
      <c r="W56" s="1561"/>
      <c r="X56" s="1561"/>
      <c r="Y56" s="1561"/>
      <c r="Z56" s="1561"/>
      <c r="AA56" s="1561"/>
      <c r="AB56" s="1561"/>
      <c r="AC56" s="1561"/>
      <c r="AD56" s="1562"/>
      <c r="AE56" s="1533"/>
      <c r="AF56" s="1548"/>
      <c r="AG56" s="1533"/>
      <c r="AH56" s="1540"/>
      <c r="AI56" s="1540"/>
      <c r="AJ56" s="1540"/>
      <c r="AK56" s="1540"/>
      <c r="AL56" s="1540"/>
      <c r="AM56" s="1540"/>
      <c r="AN56" s="1548"/>
      <c r="AO56" s="1550"/>
      <c r="AP56" s="1533"/>
      <c r="AQ56" s="1540"/>
      <c r="AR56" s="1540"/>
      <c r="AS56" s="1540"/>
      <c r="AT56" s="1540"/>
      <c r="AU56" s="1540"/>
      <c r="AV56" s="1540"/>
      <c r="AW56" s="1548"/>
      <c r="AX56" s="1533"/>
      <c r="AY56" s="1540"/>
      <c r="AZ56" s="1540"/>
      <c r="BA56" s="1548"/>
      <c r="BB56" s="1533"/>
      <c r="BC56" s="1540"/>
      <c r="BD56" s="1540"/>
      <c r="BE56" s="1548"/>
    </row>
    <row r="57" spans="1:72" s="15" customFormat="1" ht="67.2" customHeight="1" thickBot="1" x14ac:dyDescent="0.3">
      <c r="B57" s="1545">
        <v>17</v>
      </c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2"/>
      <c r="T57" s="1579" t="s">
        <v>203</v>
      </c>
      <c r="U57" s="1580"/>
      <c r="V57" s="1769"/>
      <c r="W57" s="1553" t="s">
        <v>72</v>
      </c>
      <c r="X57" s="1553"/>
      <c r="Y57" s="1553"/>
      <c r="Z57" s="1553"/>
      <c r="AA57" s="1553"/>
      <c r="AB57" s="1553"/>
      <c r="AC57" s="1553"/>
      <c r="AD57" s="1560"/>
      <c r="AE57" s="1558">
        <v>4</v>
      </c>
      <c r="AF57" s="1559">
        <f>AE57*30</f>
        <v>120</v>
      </c>
      <c r="AG57" s="1537">
        <f>AH57+AJ57+AL57</f>
        <v>72</v>
      </c>
      <c r="AH57" s="1539">
        <f>(BC57+AY57)*18</f>
        <v>36</v>
      </c>
      <c r="AI57" s="1534">
        <f>IF(CEILING(AH57*коеф,2)&gt;AH57,AH57,CEILING(AH57*коеф,2))</f>
        <v>0</v>
      </c>
      <c r="AJ57" s="1539">
        <f>(BD57+AZ57)*18</f>
        <v>0</v>
      </c>
      <c r="AK57" s="1534">
        <f>IF(CEILING(AJ57*коеф,2)&gt;AJ57,AJ57,CEILING(AJ57*коеф,2))</f>
        <v>0</v>
      </c>
      <c r="AL57" s="1539">
        <v>36</v>
      </c>
      <c r="AM57" s="1534">
        <f>IF(CEILING(AL57*коеф,2)&gt;AL57,AL57,CEILING(AL57*коеф,2))</f>
        <v>0</v>
      </c>
      <c r="AN57" s="1547"/>
      <c r="AO57" s="1549">
        <f>AF57-AG57</f>
        <v>48</v>
      </c>
      <c r="AP57" s="1551"/>
      <c r="AQ57" s="1539">
        <v>6</v>
      </c>
      <c r="AR57" s="1539">
        <v>6</v>
      </c>
      <c r="AS57" s="1544"/>
      <c r="AT57" s="1544"/>
      <c r="AU57" s="1563"/>
      <c r="AV57" s="1563"/>
      <c r="AW57" s="1565"/>
      <c r="AX57" s="1537">
        <f>SUM(AY57:BA57)</f>
        <v>0</v>
      </c>
      <c r="AY57" s="1539"/>
      <c r="AZ57" s="1539"/>
      <c r="BA57" s="1547"/>
      <c r="BB57" s="1532">
        <f>SUM(BC57:BE57)</f>
        <v>4</v>
      </c>
      <c r="BC57" s="1534">
        <v>2</v>
      </c>
      <c r="BD57" s="1534"/>
      <c r="BE57" s="1564">
        <v>2</v>
      </c>
    </row>
    <row r="58" spans="1:72" s="15" customFormat="1" ht="40.799999999999997" customHeight="1" thickBot="1" x14ac:dyDescent="0.3">
      <c r="B58" s="1546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2"/>
      <c r="T58" s="1650"/>
      <c r="U58" s="1415"/>
      <c r="V58" s="1651"/>
      <c r="W58" s="1561"/>
      <c r="X58" s="1561"/>
      <c r="Y58" s="1561"/>
      <c r="Z58" s="1561"/>
      <c r="AA58" s="1561"/>
      <c r="AB58" s="1561"/>
      <c r="AC58" s="1561"/>
      <c r="AD58" s="1562"/>
      <c r="AE58" s="1533"/>
      <c r="AF58" s="1548"/>
      <c r="AG58" s="1533"/>
      <c r="AH58" s="1540"/>
      <c r="AI58" s="1540"/>
      <c r="AJ58" s="1540"/>
      <c r="AK58" s="1540"/>
      <c r="AL58" s="1540"/>
      <c r="AM58" s="1540"/>
      <c r="AN58" s="1548"/>
      <c r="AO58" s="1550"/>
      <c r="AP58" s="1533"/>
      <c r="AQ58" s="1540"/>
      <c r="AR58" s="1540"/>
      <c r="AS58" s="1540"/>
      <c r="AT58" s="1540"/>
      <c r="AU58" s="1540"/>
      <c r="AV58" s="1540"/>
      <c r="AW58" s="1548"/>
      <c r="AX58" s="1533"/>
      <c r="AY58" s="1540"/>
      <c r="AZ58" s="1540"/>
      <c r="BA58" s="1548"/>
      <c r="BB58" s="1533"/>
      <c r="BC58" s="1540"/>
      <c r="BD58" s="1540"/>
      <c r="BE58" s="1548"/>
    </row>
    <row r="59" spans="1:72" s="15" customFormat="1" ht="55.2" customHeight="1" thickBot="1" x14ac:dyDescent="0.3">
      <c r="B59" s="1545">
        <v>18</v>
      </c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2"/>
      <c r="T59" s="1579" t="s">
        <v>204</v>
      </c>
      <c r="U59" s="1580"/>
      <c r="V59" s="1769"/>
      <c r="W59" s="1553" t="s">
        <v>72</v>
      </c>
      <c r="X59" s="1554"/>
      <c r="Y59" s="1554"/>
      <c r="Z59" s="1554"/>
      <c r="AA59" s="1554"/>
      <c r="AB59" s="1554"/>
      <c r="AC59" s="1554"/>
      <c r="AD59" s="1555"/>
      <c r="AE59" s="1558">
        <v>3</v>
      </c>
      <c r="AF59" s="1559">
        <f>AE59*30</f>
        <v>90</v>
      </c>
      <c r="AG59" s="1537">
        <f>AH59+AJ59+AL60</f>
        <v>54</v>
      </c>
      <c r="AH59" s="1539">
        <f>(BC59+AY60)*18</f>
        <v>36</v>
      </c>
      <c r="AI59" s="1534">
        <f>IF(CEILING(AH59*коеф,2)&gt;AH59,AH59,CEILING(AH59*коеф,2))</f>
        <v>0</v>
      </c>
      <c r="AJ59" s="1539">
        <v>18</v>
      </c>
      <c r="AK59" s="1534">
        <f>IF(CEILING(AJ59*коеф,2)&gt;AJ59,AJ59,CEILING(AJ59*коеф,2))</f>
        <v>0</v>
      </c>
      <c r="AL59" s="1536"/>
      <c r="AM59" s="1534">
        <f>IF(CEILING(AL60*коеф,2)&gt;AL60,AL60,CEILING(AL60*коеф,2))</f>
        <v>0</v>
      </c>
      <c r="AN59" s="1530"/>
      <c r="AO59" s="1541">
        <f>AF59-AG59</f>
        <v>36</v>
      </c>
      <c r="AP59" s="1543"/>
      <c r="AQ59" s="1539">
        <v>6</v>
      </c>
      <c r="AR59" s="1539">
        <v>6</v>
      </c>
      <c r="AS59" s="1536"/>
      <c r="AT59" s="1536"/>
      <c r="AU59" s="1536"/>
      <c r="AV59" s="1536"/>
      <c r="AW59" s="1530"/>
      <c r="AX59" s="1537">
        <f>SUM(AY60:BA60)</f>
        <v>0</v>
      </c>
      <c r="AY59" s="1536"/>
      <c r="AZ59" s="1536"/>
      <c r="BA59" s="1530"/>
      <c r="BB59" s="1532">
        <f>SUM(BC59:BE59)</f>
        <v>3</v>
      </c>
      <c r="BC59" s="1534">
        <v>2</v>
      </c>
      <c r="BD59" s="1534">
        <v>1</v>
      </c>
      <c r="BE59" s="1530"/>
    </row>
    <row r="60" spans="1:72" s="15" customFormat="1" ht="33.6" customHeight="1" thickBot="1" x14ac:dyDescent="0.3">
      <c r="B60" s="1552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2"/>
      <c r="T60" s="1778"/>
      <c r="U60" s="1408"/>
      <c r="V60" s="1779"/>
      <c r="W60" s="1556"/>
      <c r="X60" s="1556"/>
      <c r="Y60" s="1556"/>
      <c r="Z60" s="1556"/>
      <c r="AA60" s="1556"/>
      <c r="AB60" s="1556"/>
      <c r="AC60" s="1556"/>
      <c r="AD60" s="1557"/>
      <c r="AE60" s="1538"/>
      <c r="AF60" s="1531"/>
      <c r="AG60" s="1538"/>
      <c r="AH60" s="1535"/>
      <c r="AI60" s="1535"/>
      <c r="AJ60" s="1535"/>
      <c r="AK60" s="1535"/>
      <c r="AL60" s="1535"/>
      <c r="AM60" s="1535"/>
      <c r="AN60" s="1531"/>
      <c r="AO60" s="1542"/>
      <c r="AP60" s="1538"/>
      <c r="AQ60" s="1535"/>
      <c r="AR60" s="1535"/>
      <c r="AS60" s="1535"/>
      <c r="AT60" s="1535"/>
      <c r="AU60" s="1535"/>
      <c r="AV60" s="1535"/>
      <c r="AW60" s="1531"/>
      <c r="AX60" s="1538"/>
      <c r="AY60" s="1535"/>
      <c r="AZ60" s="1535"/>
      <c r="BA60" s="1531"/>
      <c r="BB60" s="1533"/>
      <c r="BC60" s="1535"/>
      <c r="BD60" s="1535"/>
      <c r="BE60" s="1531"/>
    </row>
    <row r="61" spans="1:72" s="15" customFormat="1" ht="49.95" customHeight="1" thickBot="1" x14ac:dyDescent="0.3">
      <c r="A61" s="95"/>
      <c r="B61" s="1504" t="s">
        <v>63</v>
      </c>
      <c r="C61" s="1505"/>
      <c r="D61" s="1505"/>
      <c r="E61" s="1505"/>
      <c r="F61" s="1505"/>
      <c r="G61" s="1505"/>
      <c r="H61" s="1505"/>
      <c r="I61" s="1505"/>
      <c r="J61" s="1505"/>
      <c r="K61" s="1505"/>
      <c r="L61" s="1505"/>
      <c r="M61" s="1505"/>
      <c r="N61" s="1505"/>
      <c r="O61" s="1505"/>
      <c r="P61" s="1505"/>
      <c r="Q61" s="1505"/>
      <c r="R61" s="1505"/>
      <c r="S61" s="1505"/>
      <c r="T61" s="1622"/>
      <c r="U61" s="1622"/>
      <c r="V61" s="1622"/>
      <c r="W61" s="1505"/>
      <c r="X61" s="1505"/>
      <c r="Y61" s="1505"/>
      <c r="Z61" s="1505"/>
      <c r="AA61" s="1505"/>
      <c r="AB61" s="1505"/>
      <c r="AC61" s="1505"/>
      <c r="AD61" s="1506"/>
      <c r="AE61" s="227">
        <f t="shared" ref="AE61:AO61" si="41">SUM(AE49:AE60)</f>
        <v>22.5</v>
      </c>
      <c r="AF61" s="229">
        <f t="shared" si="41"/>
        <v>675</v>
      </c>
      <c r="AG61" s="521">
        <f t="shared" si="41"/>
        <v>351</v>
      </c>
      <c r="AH61" s="228">
        <f t="shared" si="41"/>
        <v>207</v>
      </c>
      <c r="AI61" s="381">
        <f t="shared" si="41"/>
        <v>0</v>
      </c>
      <c r="AJ61" s="434">
        <f t="shared" si="41"/>
        <v>108</v>
      </c>
      <c r="AK61" s="381">
        <f t="shared" si="41"/>
        <v>0</v>
      </c>
      <c r="AL61" s="228">
        <f t="shared" si="41"/>
        <v>36</v>
      </c>
      <c r="AM61" s="381">
        <f t="shared" si="41"/>
        <v>0</v>
      </c>
      <c r="AN61" s="382">
        <f t="shared" si="41"/>
        <v>0</v>
      </c>
      <c r="AO61" s="197">
        <f t="shared" si="41"/>
        <v>324</v>
      </c>
      <c r="AP61" s="199">
        <f>COUNT(AP49:AP60)</f>
        <v>3</v>
      </c>
      <c r="AQ61" s="199">
        <f>COUNT(AQ49:AQ60)</f>
        <v>3</v>
      </c>
      <c r="AR61" s="199">
        <f>COUNT(AR49:AR59)</f>
        <v>6</v>
      </c>
      <c r="AS61" s="520">
        <f>COUNT(AS49:AS49)</f>
        <v>0</v>
      </c>
      <c r="AT61" s="608">
        <f>COUNT(AT49:AT60)</f>
        <v>0</v>
      </c>
      <c r="AU61" s="520">
        <f>COUNT(AU49:AU49)</f>
        <v>0</v>
      </c>
      <c r="AV61" s="520">
        <f>COUNT(AV49:AV49)</f>
        <v>0</v>
      </c>
      <c r="AW61" s="648">
        <f>COUNT(AW49:AW49)</f>
        <v>0</v>
      </c>
      <c r="AX61" s="672">
        <f t="shared" ref="AX61:BE61" si="42">SUM(AX49:AX60)</f>
        <v>6.5</v>
      </c>
      <c r="AY61" s="673">
        <f t="shared" si="42"/>
        <v>4</v>
      </c>
      <c r="AZ61" s="519">
        <f t="shared" si="42"/>
        <v>2.5</v>
      </c>
      <c r="BA61" s="674">
        <f t="shared" si="42"/>
        <v>0</v>
      </c>
      <c r="BB61" s="672">
        <f t="shared" si="42"/>
        <v>13</v>
      </c>
      <c r="BC61" s="673">
        <f t="shared" si="42"/>
        <v>7.5</v>
      </c>
      <c r="BD61" s="1125">
        <f t="shared" si="42"/>
        <v>3.5</v>
      </c>
      <c r="BE61" s="675">
        <f t="shared" si="42"/>
        <v>2</v>
      </c>
    </row>
    <row r="62" spans="1:72" s="15" customFormat="1" ht="49.95" customHeight="1" thickBot="1" x14ac:dyDescent="0.3">
      <c r="A62" s="95"/>
      <c r="B62" s="1504" t="s">
        <v>47</v>
      </c>
      <c r="C62" s="1505"/>
      <c r="D62" s="1505"/>
      <c r="E62" s="1505"/>
      <c r="F62" s="1505"/>
      <c r="G62" s="1505"/>
      <c r="H62" s="1505"/>
      <c r="I62" s="1505"/>
      <c r="J62" s="1505"/>
      <c r="K62" s="1505"/>
      <c r="L62" s="1505"/>
      <c r="M62" s="1505"/>
      <c r="N62" s="1505"/>
      <c r="O62" s="1505"/>
      <c r="P62" s="1505"/>
      <c r="Q62" s="1505"/>
      <c r="R62" s="1505"/>
      <c r="S62" s="1505"/>
      <c r="T62" s="1505"/>
      <c r="U62" s="1505"/>
      <c r="V62" s="1505"/>
      <c r="W62" s="1505"/>
      <c r="X62" s="1505"/>
      <c r="Y62" s="1505"/>
      <c r="Z62" s="1505"/>
      <c r="AA62" s="1505"/>
      <c r="AB62" s="1505"/>
      <c r="AC62" s="1505"/>
      <c r="AD62" s="1506"/>
      <c r="AE62" s="194">
        <f>AE46+AE61</f>
        <v>33</v>
      </c>
      <c r="AF62" s="193">
        <f>AF46+AF61</f>
        <v>990</v>
      </c>
      <c r="AG62" s="521">
        <f>AG46+AG61</f>
        <v>522</v>
      </c>
      <c r="AH62" s="522">
        <f>AH46+AH61</f>
        <v>297</v>
      </c>
      <c r="AI62" s="434"/>
      <c r="AJ62" s="434">
        <f>AJ46+AJ61</f>
        <v>108</v>
      </c>
      <c r="AK62" s="434"/>
      <c r="AL62" s="471">
        <f>AL46+AL61</f>
        <v>117</v>
      </c>
      <c r="AM62" s="471"/>
      <c r="AN62" s="433"/>
      <c r="AO62" s="502">
        <f t="shared" ref="AO62:BE62" si="43">AO46+AO61</f>
        <v>468</v>
      </c>
      <c r="AP62" s="241">
        <f t="shared" si="43"/>
        <v>3</v>
      </c>
      <c r="AQ62" s="507">
        <f>AQ46+AQ61</f>
        <v>7</v>
      </c>
      <c r="AR62" s="507">
        <f t="shared" si="43"/>
        <v>9</v>
      </c>
      <c r="AS62" s="520">
        <f t="shared" si="43"/>
        <v>0</v>
      </c>
      <c r="AT62" s="241">
        <f t="shared" si="43"/>
        <v>1</v>
      </c>
      <c r="AU62" s="520">
        <f t="shared" si="43"/>
        <v>0</v>
      </c>
      <c r="AV62" s="520">
        <f t="shared" si="43"/>
        <v>0</v>
      </c>
      <c r="AW62" s="520">
        <f t="shared" si="43"/>
        <v>0</v>
      </c>
      <c r="AX62" s="676">
        <f t="shared" si="43"/>
        <v>12.5</v>
      </c>
      <c r="AY62" s="677">
        <f t="shared" si="43"/>
        <v>7.5</v>
      </c>
      <c r="AZ62" s="678">
        <f t="shared" si="43"/>
        <v>2.5</v>
      </c>
      <c r="BA62" s="679">
        <f t="shared" si="43"/>
        <v>2.5</v>
      </c>
      <c r="BB62" s="680">
        <f t="shared" si="43"/>
        <v>16.5</v>
      </c>
      <c r="BC62" s="677">
        <f t="shared" si="43"/>
        <v>9</v>
      </c>
      <c r="BD62" s="678">
        <f t="shared" si="43"/>
        <v>3.5</v>
      </c>
      <c r="BE62" s="679">
        <f t="shared" si="43"/>
        <v>4</v>
      </c>
    </row>
    <row r="63" spans="1:72" s="15" customFormat="1" ht="49.8" customHeight="1" thickBot="1" x14ac:dyDescent="0.3">
      <c r="B63" s="1231" t="s">
        <v>44</v>
      </c>
      <c r="C63" s="1232"/>
      <c r="D63" s="1232"/>
      <c r="E63" s="1232"/>
      <c r="F63" s="1232"/>
      <c r="G63" s="1232"/>
      <c r="H63" s="1232"/>
      <c r="I63" s="1232"/>
      <c r="J63" s="1232"/>
      <c r="K63" s="1232"/>
      <c r="L63" s="1232"/>
      <c r="M63" s="1232"/>
      <c r="N63" s="1232"/>
      <c r="O63" s="1232"/>
      <c r="P63" s="1232"/>
      <c r="Q63" s="1232"/>
      <c r="R63" s="1232"/>
      <c r="S63" s="1232"/>
      <c r="T63" s="1232"/>
      <c r="U63" s="1232"/>
      <c r="V63" s="1232"/>
      <c r="W63" s="1232"/>
      <c r="X63" s="1232"/>
      <c r="Y63" s="1232"/>
      <c r="Z63" s="1232"/>
      <c r="AA63" s="1232"/>
      <c r="AB63" s="1232"/>
      <c r="AC63" s="1232"/>
      <c r="AD63" s="1503"/>
      <c r="AE63" s="503">
        <f>AE39+AE62</f>
        <v>61.5</v>
      </c>
      <c r="AF63" s="491">
        <f>AF39+AF62</f>
        <v>1845</v>
      </c>
      <c r="AG63" s="490">
        <f>AG39+AG62</f>
        <v>936</v>
      </c>
      <c r="AH63" s="350">
        <f>AH39+AH62</f>
        <v>495</v>
      </c>
      <c r="AI63" s="350"/>
      <c r="AJ63" s="350">
        <f>AJ39+AJ62</f>
        <v>198</v>
      </c>
      <c r="AK63" s="350"/>
      <c r="AL63" s="351">
        <f>AL39+AL62</f>
        <v>243</v>
      </c>
      <c r="AM63" s="351"/>
      <c r="AN63" s="352"/>
      <c r="AO63" s="243">
        <f t="shared" ref="AO63:BE63" si="44">AO39+AO62</f>
        <v>909</v>
      </c>
      <c r="AP63" s="244">
        <f t="shared" si="44"/>
        <v>6</v>
      </c>
      <c r="AQ63" s="215">
        <f>AQ39+AQ62</f>
        <v>12</v>
      </c>
      <c r="AR63" s="215">
        <f t="shared" si="44"/>
        <v>15</v>
      </c>
      <c r="AS63" s="510">
        <f t="shared" si="44"/>
        <v>0</v>
      </c>
      <c r="AT63" s="244">
        <f t="shared" si="44"/>
        <v>2</v>
      </c>
      <c r="AU63" s="510">
        <f t="shared" si="44"/>
        <v>0</v>
      </c>
      <c r="AV63" s="510">
        <f t="shared" si="44"/>
        <v>0</v>
      </c>
      <c r="AW63" s="244">
        <f t="shared" si="44"/>
        <v>1</v>
      </c>
      <c r="AX63" s="174">
        <f t="shared" si="44"/>
        <v>25.5</v>
      </c>
      <c r="AY63" s="174">
        <f t="shared" si="44"/>
        <v>13.5</v>
      </c>
      <c r="AZ63" s="175">
        <f t="shared" si="44"/>
        <v>4.5</v>
      </c>
      <c r="BA63" s="176">
        <f t="shared" si="44"/>
        <v>7.5</v>
      </c>
      <c r="BB63" s="175">
        <f t="shared" si="44"/>
        <v>26.5</v>
      </c>
      <c r="BC63" s="175">
        <f t="shared" si="44"/>
        <v>14</v>
      </c>
      <c r="BD63" s="175">
        <f t="shared" si="44"/>
        <v>6.5</v>
      </c>
      <c r="BE63" s="176">
        <f t="shared" si="44"/>
        <v>6</v>
      </c>
    </row>
    <row r="64" spans="1:72" s="15" customFormat="1" ht="42" customHeight="1" x14ac:dyDescent="0.25">
      <c r="B64" s="1237"/>
      <c r="C64" s="686"/>
      <c r="D64" s="686"/>
      <c r="E64" s="686"/>
      <c r="F64" s="686"/>
      <c r="G64" s="686"/>
      <c r="H64" s="686"/>
      <c r="I64" s="686"/>
      <c r="J64" s="686"/>
      <c r="K64" s="686"/>
      <c r="L64" s="686"/>
      <c r="M64" s="686"/>
      <c r="N64" s="686"/>
      <c r="O64" s="686"/>
      <c r="P64" s="686"/>
      <c r="Q64" s="686"/>
      <c r="R64" s="686"/>
      <c r="S64" s="686"/>
      <c r="T64" s="686"/>
      <c r="U64" s="1239"/>
      <c r="V64" s="1239"/>
      <c r="W64" s="245"/>
      <c r="X64" s="245"/>
      <c r="Y64" s="246"/>
      <c r="Z64" s="246"/>
      <c r="AA64" s="247"/>
      <c r="AB64" s="1240" t="s">
        <v>30</v>
      </c>
      <c r="AC64" s="1241"/>
      <c r="AD64" s="1242"/>
      <c r="AE64" s="1502" t="s">
        <v>31</v>
      </c>
      <c r="AF64" s="1251"/>
      <c r="AG64" s="1251"/>
      <c r="AH64" s="1251"/>
      <c r="AI64" s="1251"/>
      <c r="AJ64" s="1251"/>
      <c r="AK64" s="1251"/>
      <c r="AL64" s="1251"/>
      <c r="AM64" s="1251"/>
      <c r="AN64" s="1251"/>
      <c r="AO64" s="1630"/>
      <c r="AP64" s="248">
        <f>AP63</f>
        <v>6</v>
      </c>
      <c r="AQ64" s="249"/>
      <c r="AR64" s="249"/>
      <c r="AS64" s="249"/>
      <c r="AT64" s="249"/>
      <c r="AU64" s="249"/>
      <c r="AV64" s="249"/>
      <c r="AW64" s="250"/>
      <c r="AX64" s="1631">
        <f>COUNTIF(AP21:AP21,"5")+COUNTIF(AP24:AP28,"5")+COUNTIF(AP32:AP37,"5")+COUNTIF(AP42:AP45,"5")+COUNTIF(AP49:AP60,"5")</f>
        <v>3</v>
      </c>
      <c r="AY64" s="1632"/>
      <c r="AZ64" s="1632"/>
      <c r="BA64" s="1633"/>
      <c r="BB64" s="1634">
        <f>COUNTIF(AP21:AP21,"6")+COUNTIF(AP24:AP28,"6")+COUNTIF(AP32:AP37,"6")+COUNTIF(AP42:AP45,"6")+COUNTIF(AP49:AP60,"6")</f>
        <v>3</v>
      </c>
      <c r="BC64" s="1635"/>
      <c r="BD64" s="1635"/>
      <c r="BE64" s="1636"/>
    </row>
    <row r="65" spans="2:57" s="15" customFormat="1" ht="42" customHeight="1" x14ac:dyDescent="0.25">
      <c r="B65" s="1238"/>
      <c r="C65" s="686"/>
      <c r="D65" s="686"/>
      <c r="E65" s="686"/>
      <c r="F65" s="686"/>
      <c r="G65" s="686"/>
      <c r="H65" s="686"/>
      <c r="I65" s="686"/>
      <c r="J65" s="686"/>
      <c r="K65" s="686"/>
      <c r="L65" s="686"/>
      <c r="M65" s="686"/>
      <c r="N65" s="686"/>
      <c r="O65" s="686"/>
      <c r="P65" s="686"/>
      <c r="Q65" s="686"/>
      <c r="R65" s="686"/>
      <c r="S65" s="686"/>
      <c r="T65" s="686"/>
      <c r="U65" s="1228"/>
      <c r="V65" s="1228"/>
      <c r="W65" s="245"/>
      <c r="X65" s="245"/>
      <c r="Y65" s="246"/>
      <c r="Z65" s="246"/>
      <c r="AA65" s="246"/>
      <c r="AB65" s="1243"/>
      <c r="AC65" s="1244"/>
      <c r="AD65" s="1245"/>
      <c r="AE65" s="1207" t="s">
        <v>32</v>
      </c>
      <c r="AF65" s="1208"/>
      <c r="AG65" s="1208"/>
      <c r="AH65" s="1208"/>
      <c r="AI65" s="1208"/>
      <c r="AJ65" s="1208"/>
      <c r="AK65" s="1208"/>
      <c r="AL65" s="1208"/>
      <c r="AM65" s="1208"/>
      <c r="AN65" s="1208"/>
      <c r="AO65" s="1607"/>
      <c r="AP65" s="251"/>
      <c r="AQ65" s="252">
        <f>AQ63</f>
        <v>12</v>
      </c>
      <c r="AR65" s="252"/>
      <c r="AS65" s="252"/>
      <c r="AT65" s="252"/>
      <c r="AU65" s="252"/>
      <c r="AV65" s="252"/>
      <c r="AW65" s="253"/>
      <c r="AX65" s="1610">
        <f>COUNTIF(AQ21:AQ21,"5")+COUNTIF(AQ24:AQ28,"5")+COUNTIF(AQ32:AQ35,"5")/4+COUNTIF(AQ42:AQ45,"5")+COUNTIF(AQ49:AQ60,"5")+COUNTIF(AQ37,"5")</f>
        <v>5</v>
      </c>
      <c r="AY65" s="1209"/>
      <c r="AZ65" s="1209"/>
      <c r="BA65" s="1611"/>
      <c r="BB65" s="1610">
        <f>COUNTIF(AQ21,"6")+COUNTIF(AQ24:AQ28,"6")+COUNTIF(AQ32:AQ35,"6")/4+COUNTIF(AQ42:AQ45,"6")+COUNTIF(AQ49:AQ60,"6")+COUNTIF(AQ37,"6")</f>
        <v>7</v>
      </c>
      <c r="BC65" s="1209"/>
      <c r="BD65" s="1209"/>
      <c r="BE65" s="1611"/>
    </row>
    <row r="66" spans="2:57" s="15" customFormat="1" ht="42" customHeight="1" x14ac:dyDescent="0.25">
      <c r="B66" s="1238"/>
      <c r="C66" s="686"/>
      <c r="D66" s="686"/>
      <c r="E66" s="686"/>
      <c r="F66" s="686"/>
      <c r="G66" s="686"/>
      <c r="H66" s="686"/>
      <c r="I66" s="686"/>
      <c r="J66" s="686"/>
      <c r="K66" s="686"/>
      <c r="L66" s="686"/>
      <c r="M66" s="686"/>
      <c r="N66" s="686"/>
      <c r="O66" s="686"/>
      <c r="P66" s="686"/>
      <c r="Q66" s="686"/>
      <c r="R66" s="686"/>
      <c r="S66" s="686"/>
      <c r="T66" s="686"/>
      <c r="U66" s="1228"/>
      <c r="V66" s="1228"/>
      <c r="W66" s="245"/>
      <c r="X66" s="245"/>
      <c r="Y66" s="246"/>
      <c r="Z66" s="246"/>
      <c r="AA66" s="246"/>
      <c r="AB66" s="1243"/>
      <c r="AC66" s="1244"/>
      <c r="AD66" s="1245"/>
      <c r="AE66" s="1229" t="s">
        <v>33</v>
      </c>
      <c r="AF66" s="1230"/>
      <c r="AG66" s="1230"/>
      <c r="AH66" s="1230"/>
      <c r="AI66" s="1230"/>
      <c r="AJ66" s="1230"/>
      <c r="AK66" s="1230"/>
      <c r="AL66" s="1230"/>
      <c r="AM66" s="1230"/>
      <c r="AN66" s="1230"/>
      <c r="AO66" s="1614"/>
      <c r="AP66" s="251"/>
      <c r="AQ66" s="252"/>
      <c r="AR66" s="252">
        <f>AR63</f>
        <v>15</v>
      </c>
      <c r="AS66" s="252"/>
      <c r="AT66" s="252"/>
      <c r="AU66" s="252"/>
      <c r="AV66" s="252"/>
      <c r="AW66" s="253"/>
      <c r="AX66" s="1610">
        <f>COUNTIF(AR21,"5")+COUNTIF(AR24:AR28,"5")+COUNTIF(AR32:AR35,"5")/4+COUNTIF(AR42:AR45,"5")+COUNTIF(AR49:AR60,"5")+COUNTIF(AR37,"5")</f>
        <v>7</v>
      </c>
      <c r="AY66" s="1209"/>
      <c r="AZ66" s="1209"/>
      <c r="BA66" s="1611"/>
      <c r="BB66" s="1224">
        <f>COUNTIF(AR21,"6")+COUNTIF(AR24:AR28,"6")+COUNTIF(AR32:AR35,"6")/4+COUNTIF(AR42:AR45,"6")+COUNTIF(AR49:AR60,"6")+COUNTIF(AR37,"6")</f>
        <v>8</v>
      </c>
      <c r="BC66" s="1608"/>
      <c r="BD66" s="1608"/>
      <c r="BE66" s="1609"/>
    </row>
    <row r="67" spans="2:57" s="15" customFormat="1" ht="42" customHeight="1" x14ac:dyDescent="0.25">
      <c r="B67" s="1238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4" t="s">
        <v>34</v>
      </c>
      <c r="U67" s="1235"/>
      <c r="V67" s="1235"/>
      <c r="W67" s="245"/>
      <c r="X67" s="245"/>
      <c r="Y67" s="246"/>
      <c r="Z67" s="246"/>
      <c r="AA67" s="246"/>
      <c r="AB67" s="1243"/>
      <c r="AC67" s="1244"/>
      <c r="AD67" s="1245"/>
      <c r="AE67" s="1207" t="s">
        <v>35</v>
      </c>
      <c r="AF67" s="1208"/>
      <c r="AG67" s="1208"/>
      <c r="AH67" s="1208"/>
      <c r="AI67" s="1208"/>
      <c r="AJ67" s="1208"/>
      <c r="AK67" s="1208"/>
      <c r="AL67" s="1208"/>
      <c r="AM67" s="1208"/>
      <c r="AN67" s="1208"/>
      <c r="AO67" s="1607"/>
      <c r="AP67" s="251"/>
      <c r="AQ67" s="252"/>
      <c r="AR67" s="252"/>
      <c r="AS67" s="697">
        <f>AS63</f>
        <v>0</v>
      </c>
      <c r="AT67" s="252"/>
      <c r="AU67" s="252"/>
      <c r="AV67" s="252"/>
      <c r="AW67" s="253"/>
      <c r="AX67" s="1627">
        <f>COUNTIF(AS21,"5")+COUNTIF(AS24:AS28,"5")+COUNTIF(AS32:AS37,"5")+COUNTIF(AS42:AS45,"5")+COUNTIF(AS49:AS49,"5")</f>
        <v>0</v>
      </c>
      <c r="AY67" s="1628"/>
      <c r="AZ67" s="1628"/>
      <c r="BA67" s="1629"/>
      <c r="BB67" s="1627">
        <f>COUNTIF(AS21,"6")+COUNTIF(AS24:AS28,"6")+COUNTIF(AS32:AS37,"6")+COUNTIF(AS42:AS43,"6")+COUNTIF(AS49:AS49,"6")</f>
        <v>0</v>
      </c>
      <c r="BC67" s="1628"/>
      <c r="BD67" s="1628"/>
      <c r="BE67" s="1629"/>
    </row>
    <row r="68" spans="2:57" s="15" customFormat="1" ht="42" customHeight="1" x14ac:dyDescent="0.5">
      <c r="B68" s="1238"/>
      <c r="C68" s="686"/>
      <c r="D68" s="686"/>
      <c r="E68" s="686"/>
      <c r="F68" s="686"/>
      <c r="G68" s="686"/>
      <c r="H68" s="686"/>
      <c r="I68" s="686"/>
      <c r="J68" s="686"/>
      <c r="K68" s="686"/>
      <c r="L68" s="686"/>
      <c r="M68" s="686"/>
      <c r="N68" s="686"/>
      <c r="O68" s="686"/>
      <c r="P68" s="686"/>
      <c r="Q68" s="686"/>
      <c r="R68" s="686"/>
      <c r="S68" s="686"/>
      <c r="T68" s="1222" t="s">
        <v>128</v>
      </c>
      <c r="U68" s="1222"/>
      <c r="V68" s="685"/>
      <c r="W68" s="245"/>
      <c r="X68" s="245"/>
      <c r="Y68" s="254"/>
      <c r="Z68" s="254"/>
      <c r="AA68" s="254"/>
      <c r="AB68" s="1243"/>
      <c r="AC68" s="1244"/>
      <c r="AD68" s="1245"/>
      <c r="AE68" s="1207" t="s">
        <v>36</v>
      </c>
      <c r="AF68" s="1208"/>
      <c r="AG68" s="1208"/>
      <c r="AH68" s="1208"/>
      <c r="AI68" s="1208"/>
      <c r="AJ68" s="1208"/>
      <c r="AK68" s="1208"/>
      <c r="AL68" s="1208"/>
      <c r="AM68" s="1208"/>
      <c r="AN68" s="1208"/>
      <c r="AO68" s="1607"/>
      <c r="AP68" s="251"/>
      <c r="AQ68" s="252"/>
      <c r="AR68" s="252"/>
      <c r="AS68" s="252"/>
      <c r="AT68" s="252">
        <f>AT63</f>
        <v>2</v>
      </c>
      <c r="AU68" s="252"/>
      <c r="AV68" s="252"/>
      <c r="AW68" s="253"/>
      <c r="AX68" s="1224">
        <f>COUNTIF(AT21,"5")+COUNTIF(AT24:AT28,"5")+COUNTIF(AT32:AT35,"5")/4+COUNTIF(AT42:AT45,"5")+COUNTIF(AT49:AT60,"5")+COUNTIF(AT37,"5")</f>
        <v>1</v>
      </c>
      <c r="AY68" s="1608"/>
      <c r="AZ68" s="1608"/>
      <c r="BA68" s="1609"/>
      <c r="BB68" s="1224">
        <f>COUNTIF(AT21,"6")+COUNTIF(AT24:AT28,"6")+COUNTIF(AT32:AT35,"6")/4+COUNTIF(AT42:AT45,"6")+COUNTIF(AT49:AT60,"6")+COUNTIF(AT37,"6")</f>
        <v>1</v>
      </c>
      <c r="BC68" s="1608"/>
      <c r="BD68" s="1608"/>
      <c r="BE68" s="1609"/>
    </row>
    <row r="69" spans="2:57" s="15" customFormat="1" ht="42" customHeight="1" x14ac:dyDescent="0.25">
      <c r="B69" s="1238"/>
      <c r="C69" s="686"/>
      <c r="D69" s="686"/>
      <c r="E69" s="686"/>
      <c r="F69" s="686"/>
      <c r="G69" s="686"/>
      <c r="H69" s="686"/>
      <c r="I69" s="686"/>
      <c r="J69" s="686"/>
      <c r="K69" s="686"/>
      <c r="L69" s="686"/>
      <c r="M69" s="686"/>
      <c r="N69" s="686"/>
      <c r="O69" s="686"/>
      <c r="P69" s="686"/>
      <c r="Q69" s="686"/>
      <c r="R69" s="686"/>
      <c r="S69" s="686"/>
      <c r="T69" s="1215" t="s">
        <v>129</v>
      </c>
      <c r="U69" s="1215"/>
      <c r="V69" s="685"/>
      <c r="W69" s="245"/>
      <c r="X69" s="245"/>
      <c r="Y69" s="246"/>
      <c r="Z69" s="246"/>
      <c r="AA69" s="246"/>
      <c r="AB69" s="1243"/>
      <c r="AC69" s="1244"/>
      <c r="AD69" s="1245"/>
      <c r="AE69" s="1207" t="s">
        <v>78</v>
      </c>
      <c r="AF69" s="1208"/>
      <c r="AG69" s="1208"/>
      <c r="AH69" s="1208"/>
      <c r="AI69" s="1208"/>
      <c r="AJ69" s="1208"/>
      <c r="AK69" s="1208"/>
      <c r="AL69" s="1208"/>
      <c r="AM69" s="1208"/>
      <c r="AN69" s="1208"/>
      <c r="AO69" s="1607"/>
      <c r="AP69" s="251"/>
      <c r="AQ69" s="252"/>
      <c r="AR69" s="252"/>
      <c r="AS69" s="252"/>
      <c r="AT69" s="252"/>
      <c r="AU69" s="252"/>
      <c r="AV69" s="252"/>
      <c r="AW69" s="253"/>
      <c r="AX69" s="1610"/>
      <c r="AY69" s="1209"/>
      <c r="AZ69" s="1209"/>
      <c r="BA69" s="1611"/>
      <c r="BB69" s="1227"/>
      <c r="BC69" s="1612"/>
      <c r="BD69" s="1612"/>
      <c r="BE69" s="1613"/>
    </row>
    <row r="70" spans="2:57" s="15" customFormat="1" ht="42" customHeight="1" x14ac:dyDescent="0.25">
      <c r="B70" s="1238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3" t="s">
        <v>130</v>
      </c>
      <c r="U70" s="255"/>
      <c r="V70" s="685"/>
      <c r="W70" s="245"/>
      <c r="X70" s="245"/>
      <c r="Y70" s="246"/>
      <c r="Z70" s="246"/>
      <c r="AA70" s="246"/>
      <c r="AB70" s="1243"/>
      <c r="AC70" s="1244"/>
      <c r="AD70" s="1245"/>
      <c r="AE70" s="1207" t="s">
        <v>24</v>
      </c>
      <c r="AF70" s="1208"/>
      <c r="AG70" s="1208"/>
      <c r="AH70" s="1208"/>
      <c r="AI70" s="1208"/>
      <c r="AJ70" s="1208"/>
      <c r="AK70" s="1208"/>
      <c r="AL70" s="1208"/>
      <c r="AM70" s="1208"/>
      <c r="AN70" s="1208"/>
      <c r="AO70" s="1607"/>
      <c r="AP70" s="251"/>
      <c r="AQ70" s="252"/>
      <c r="AR70" s="252"/>
      <c r="AS70" s="252"/>
      <c r="AT70" s="252"/>
      <c r="AU70" s="252"/>
      <c r="AV70" s="252"/>
      <c r="AW70" s="253"/>
      <c r="AX70" s="1610"/>
      <c r="AY70" s="1209"/>
      <c r="AZ70" s="1209"/>
      <c r="BA70" s="1611"/>
      <c r="BB70" s="1227"/>
      <c r="BC70" s="1612"/>
      <c r="BD70" s="1612"/>
      <c r="BE70" s="1613"/>
    </row>
    <row r="71" spans="2:57" s="15" customFormat="1" ht="42" customHeight="1" thickBot="1" x14ac:dyDescent="0.3">
      <c r="B71" s="1238"/>
      <c r="C71" s="686"/>
      <c r="D71" s="686"/>
      <c r="E71" s="686"/>
      <c r="F71" s="686"/>
      <c r="G71" s="686"/>
      <c r="H71" s="686"/>
      <c r="I71" s="686"/>
      <c r="J71" s="686"/>
      <c r="K71" s="686"/>
      <c r="L71" s="686"/>
      <c r="M71" s="686"/>
      <c r="N71" s="686"/>
      <c r="O71" s="686"/>
      <c r="P71" s="686"/>
      <c r="Q71" s="686"/>
      <c r="R71" s="686"/>
      <c r="S71" s="686"/>
      <c r="T71" s="1215" t="s">
        <v>131</v>
      </c>
      <c r="U71" s="1215"/>
      <c r="V71" s="1215"/>
      <c r="W71" s="245"/>
      <c r="X71" s="245"/>
      <c r="Y71" s="246"/>
      <c r="Z71" s="246"/>
      <c r="AA71" s="246"/>
      <c r="AB71" s="1246"/>
      <c r="AC71" s="1247"/>
      <c r="AD71" s="1248"/>
      <c r="AE71" s="1216" t="s">
        <v>37</v>
      </c>
      <c r="AF71" s="1217"/>
      <c r="AG71" s="1217"/>
      <c r="AH71" s="1217"/>
      <c r="AI71" s="1217"/>
      <c r="AJ71" s="1217"/>
      <c r="AK71" s="1217"/>
      <c r="AL71" s="1217"/>
      <c r="AM71" s="1217"/>
      <c r="AN71" s="1217"/>
      <c r="AO71" s="1616"/>
      <c r="AP71" s="256"/>
      <c r="AQ71" s="257"/>
      <c r="AR71" s="257"/>
      <c r="AS71" s="257"/>
      <c r="AT71" s="257"/>
      <c r="AU71" s="257"/>
      <c r="AV71" s="257"/>
      <c r="AW71" s="258">
        <f>AW63</f>
        <v>1</v>
      </c>
      <c r="AX71" s="1617">
        <f>COUNTIF(AW21,"5")+COUNTIF(AW24:AW28,"5")+COUNTIF(AW32:AW35,"5")/4+COUNTIF(AW42:AW45,"5")+COUNTIF(AW49:AW60,"5")+COUNTIF(AW37,"5")</f>
        <v>1</v>
      </c>
      <c r="AY71" s="1218"/>
      <c r="AZ71" s="1218"/>
      <c r="BA71" s="1618"/>
      <c r="BB71" s="1619">
        <f>COUNTIF(AW21,"6")+COUNTIF(AW24:AW28,"6")+COUNTIF(AW32:AW37,"6")+COUNTIF(AW42:AW43,"6")+COUNTIF(AW49:AW60,"6")</f>
        <v>0</v>
      </c>
      <c r="BC71" s="1620"/>
      <c r="BD71" s="1620"/>
      <c r="BE71" s="1621"/>
    </row>
    <row r="72" spans="2:57" s="15" customFormat="1" ht="33.75" customHeight="1" x14ac:dyDescent="0.25">
      <c r="B72" s="497"/>
      <c r="W72" s="17"/>
      <c r="X72" s="17"/>
      <c r="Y72" s="17"/>
      <c r="Z72" s="17"/>
      <c r="AA72" s="17"/>
      <c r="AB72" s="17"/>
      <c r="AC72" s="17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</row>
    <row r="73" spans="2:57" s="15" customFormat="1" ht="30.75" customHeight="1" thickBot="1" x14ac:dyDescent="0.45">
      <c r="B73" s="49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Y73" s="17"/>
      <c r="Z73" s="17"/>
      <c r="AA73" s="17"/>
      <c r="AB73" s="18"/>
      <c r="AC73" s="18"/>
      <c r="AD73" s="18"/>
      <c r="AE73" s="18"/>
      <c r="AF73" s="18"/>
      <c r="AG73" s="711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</row>
    <row r="74" spans="2:57" s="15" customFormat="1" ht="39.6" customHeight="1" thickBot="1" x14ac:dyDescent="0.75">
      <c r="B74" s="865">
        <v>1</v>
      </c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1789" t="s">
        <v>156</v>
      </c>
      <c r="U74" s="1790"/>
      <c r="V74" s="1790"/>
      <c r="W74" s="1790"/>
      <c r="X74" s="1790"/>
      <c r="Y74" s="1790"/>
      <c r="Z74" s="1790"/>
      <c r="AA74" s="1790"/>
      <c r="AB74" s="1790"/>
      <c r="AC74" s="1791"/>
      <c r="AD74" s="866"/>
      <c r="AE74" s="867" t="s">
        <v>232</v>
      </c>
      <c r="AF74" s="868" t="s">
        <v>233</v>
      </c>
      <c r="AG74" s="1792" t="s">
        <v>231</v>
      </c>
      <c r="AH74" s="1793"/>
      <c r="AI74" s="1793"/>
      <c r="AJ74" s="1793"/>
      <c r="AK74" s="1793"/>
      <c r="AL74" s="1793"/>
      <c r="AM74" s="1793"/>
      <c r="AN74" s="1793"/>
      <c r="AO74" s="1793"/>
      <c r="AP74" s="1793"/>
      <c r="AQ74" s="1793"/>
      <c r="AR74" s="1793"/>
      <c r="AS74" s="1793"/>
      <c r="AT74" s="1793"/>
      <c r="AU74" s="1793"/>
      <c r="AV74" s="1793"/>
      <c r="AW74" s="1793"/>
      <c r="AX74" s="1793"/>
      <c r="AY74" s="1793"/>
      <c r="AZ74" s="1793"/>
      <c r="BA74" s="1793"/>
      <c r="BB74" s="1793"/>
      <c r="BC74" s="1793"/>
      <c r="BD74" s="1793"/>
      <c r="BE74" s="1794"/>
    </row>
    <row r="75" spans="2:57" s="66" customFormat="1" ht="45" x14ac:dyDescent="0.7">
      <c r="B75" s="500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</row>
    <row r="76" spans="2:57" s="66" customFormat="1" ht="45" customHeight="1" x14ac:dyDescent="0.75">
      <c r="B76" s="501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V76" s="68"/>
      <c r="W76" s="68"/>
      <c r="X76" s="68"/>
      <c r="Y76" s="69"/>
      <c r="Z76" s="69"/>
      <c r="AA76" s="69"/>
      <c r="AB76" s="1788" t="s">
        <v>235</v>
      </c>
      <c r="AC76" s="1788"/>
      <c r="AD76" s="1788"/>
      <c r="AE76" s="1788"/>
      <c r="AF76" s="1788"/>
      <c r="AG76" s="1788"/>
      <c r="AH76" s="1788"/>
      <c r="AI76" s="1788"/>
      <c r="AJ76" s="1788"/>
      <c r="AK76" s="1788"/>
      <c r="AL76" s="1788"/>
      <c r="AM76" s="1788"/>
      <c r="AN76" s="1788"/>
      <c r="AO76" s="1788"/>
      <c r="AP76" s="1788"/>
      <c r="AQ76" s="1788"/>
      <c r="AR76" s="1788"/>
      <c r="AS76" s="1788"/>
      <c r="AT76" s="1788"/>
      <c r="AU76" s="1788"/>
      <c r="AV76" s="1788"/>
      <c r="AW76" s="1788"/>
      <c r="AX76" s="1788"/>
      <c r="AY76" s="1788"/>
      <c r="AZ76" s="1788"/>
      <c r="BA76" s="1788"/>
      <c r="BB76" s="1788"/>
      <c r="BC76" s="1788"/>
      <c r="BD76" s="1788"/>
    </row>
    <row r="77" spans="2:57" s="66" customFormat="1" ht="44.4" x14ac:dyDescent="0.7">
      <c r="B77" s="501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V77" s="68"/>
      <c r="W77" s="68"/>
      <c r="X77" s="68"/>
      <c r="Y77" s="69"/>
      <c r="Z77" s="69"/>
      <c r="AA77" s="69"/>
      <c r="AB77" s="69"/>
      <c r="AC77" s="69"/>
      <c r="AD77" s="69"/>
      <c r="AE77" s="69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</row>
    <row r="78" spans="2:57" s="66" customFormat="1" ht="45" x14ac:dyDescent="0.75">
      <c r="B78" s="500"/>
      <c r="U78" s="70"/>
      <c r="V78" s="71"/>
      <c r="W78" s="71"/>
      <c r="X78" s="71"/>
      <c r="Y78" s="69"/>
      <c r="Z78" s="69"/>
      <c r="AA78" s="72"/>
      <c r="AB78" s="69"/>
      <c r="AC78" s="69"/>
      <c r="AD78" s="69"/>
      <c r="AE78" s="71"/>
      <c r="AF78" s="69"/>
      <c r="AG78" s="69"/>
      <c r="AH78" s="69"/>
      <c r="AI78" s="69"/>
      <c r="AJ78" s="69"/>
      <c r="AK78" s="71"/>
      <c r="AL78" s="71"/>
      <c r="AM78" s="71"/>
      <c r="AN78" s="69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</row>
    <row r="79" spans="2:57" s="66" customFormat="1" ht="45" customHeight="1" x14ac:dyDescent="0.75">
      <c r="B79" s="500"/>
      <c r="U79" s="73" t="s">
        <v>79</v>
      </c>
      <c r="V79" s="74"/>
      <c r="W79" s="100"/>
      <c r="X79" s="101"/>
      <c r="Y79" s="100"/>
      <c r="Z79" s="274" t="s">
        <v>236</v>
      </c>
      <c r="AC79" s="75"/>
      <c r="AD79" s="75" t="s">
        <v>38</v>
      </c>
      <c r="AE79" s="76"/>
      <c r="AF79" s="75"/>
      <c r="AH79" s="77"/>
      <c r="AI79" s="77"/>
      <c r="AJ79" s="73" t="s">
        <v>80</v>
      </c>
      <c r="AK79" s="73"/>
      <c r="AL79" s="73"/>
      <c r="AM79" s="73"/>
      <c r="AN79" s="73"/>
      <c r="AO79" s="104"/>
      <c r="AP79" s="104"/>
      <c r="AQ79" s="104"/>
      <c r="AR79" s="102"/>
      <c r="AS79" s="103"/>
      <c r="AT79" s="103"/>
      <c r="AU79" s="104"/>
      <c r="AV79" s="274" t="s">
        <v>237</v>
      </c>
      <c r="AW79" s="73"/>
      <c r="AX79" s="73"/>
      <c r="AY79" s="73"/>
      <c r="AZ79" s="73"/>
      <c r="BA79" s="706"/>
    </row>
    <row r="80" spans="2:57" s="15" customFormat="1" ht="25.05" customHeight="1" x14ac:dyDescent="0.6">
      <c r="B80" s="497"/>
      <c r="U80" s="25"/>
      <c r="V80" s="82"/>
      <c r="W80" s="27"/>
      <c r="X80" s="83"/>
      <c r="Y80" s="84"/>
      <c r="Z80" s="83"/>
      <c r="AA80" s="82"/>
      <c r="AB80" s="45"/>
      <c r="AC80" s="85"/>
      <c r="AD80" s="85"/>
      <c r="AE80" s="86"/>
      <c r="AF80" s="28"/>
      <c r="AH80" s="22"/>
      <c r="AI80" s="22"/>
      <c r="AJ80" s="87"/>
      <c r="AK80" s="87"/>
      <c r="AL80" s="87"/>
      <c r="AM80" s="87"/>
      <c r="AN80" s="87"/>
      <c r="AO80" s="87"/>
      <c r="AP80" s="87"/>
      <c r="AQ80" s="87"/>
      <c r="AR80" s="88"/>
      <c r="AS80" s="706"/>
      <c r="AT80" s="706"/>
      <c r="AU80" s="706"/>
      <c r="AV80" s="85"/>
      <c r="AW80" s="85"/>
      <c r="AX80" s="86"/>
      <c r="AY80" s="85"/>
      <c r="AZ80" s="85"/>
      <c r="BA80" s="45"/>
    </row>
    <row r="81" spans="2:56" s="50" customFormat="1" ht="39.75" customHeight="1" x14ac:dyDescent="0.6">
      <c r="B81" s="49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25"/>
      <c r="V81" s="82"/>
      <c r="W81" s="27"/>
      <c r="X81" s="83"/>
      <c r="Y81" s="84"/>
      <c r="Z81" s="83"/>
      <c r="AA81" s="82"/>
      <c r="AB81" s="45"/>
      <c r="AC81" s="85"/>
      <c r="AD81" s="85"/>
      <c r="AE81" s="86"/>
      <c r="AF81" s="28"/>
      <c r="AG81" s="15"/>
      <c r="AH81" s="22"/>
      <c r="AI81" s="22"/>
      <c r="AJ81" s="87"/>
      <c r="AK81" s="87"/>
      <c r="AL81" s="87"/>
      <c r="AM81" s="87"/>
      <c r="AN81" s="87"/>
      <c r="AO81" s="87"/>
      <c r="AP81" s="87"/>
      <c r="AQ81" s="87"/>
      <c r="AR81" s="88"/>
      <c r="AS81" s="706"/>
      <c r="AT81" s="706"/>
      <c r="AU81" s="706"/>
      <c r="AV81" s="85"/>
      <c r="AW81" s="85"/>
      <c r="AX81" s="86"/>
      <c r="AY81" s="85"/>
      <c r="AZ81" s="85"/>
      <c r="BA81" s="45"/>
      <c r="BB81" s="15"/>
      <c r="BC81" s="15"/>
      <c r="BD81" s="15"/>
    </row>
    <row r="82" spans="2:56" s="15" customFormat="1" ht="14.25" customHeight="1" x14ac:dyDescent="0.4">
      <c r="B82" s="497"/>
      <c r="U82" s="25"/>
      <c r="V82" s="30"/>
      <c r="W82" s="27"/>
      <c r="X82" s="34"/>
      <c r="Y82" s="31"/>
      <c r="Z82" s="31"/>
      <c r="AA82" s="28"/>
      <c r="AB82" s="35"/>
      <c r="AC82" s="33"/>
      <c r="AD82" s="28"/>
      <c r="AE82" s="29"/>
      <c r="AF82" s="28"/>
      <c r="AH82" s="24"/>
      <c r="AI82" s="24"/>
      <c r="AJ82" s="24"/>
      <c r="AK82" s="23"/>
      <c r="AL82" s="23"/>
      <c r="AM82" s="23"/>
      <c r="AN82" s="24"/>
      <c r="AO82" s="36"/>
      <c r="AP82" s="27"/>
      <c r="AQ82" s="27"/>
      <c r="AR82" s="32"/>
      <c r="AS82" s="32"/>
      <c r="AT82" s="31"/>
      <c r="AU82" s="28"/>
      <c r="AV82" s="33"/>
      <c r="AW82" s="33"/>
      <c r="AX82" s="29"/>
      <c r="AY82" s="33"/>
      <c r="AZ82" s="28"/>
    </row>
    <row r="83" spans="2:56" s="15" customFormat="1" ht="33" x14ac:dyDescent="0.25">
      <c r="B83" s="1615" t="s">
        <v>40</v>
      </c>
      <c r="C83" s="1615"/>
      <c r="D83" s="1615"/>
      <c r="E83" s="1615"/>
      <c r="F83" s="1615"/>
      <c r="G83" s="1615"/>
      <c r="H83" s="1615"/>
      <c r="I83" s="1615"/>
      <c r="J83" s="1615"/>
      <c r="K83" s="1615"/>
      <c r="L83" s="1615"/>
      <c r="M83" s="1615"/>
      <c r="N83" s="1615"/>
      <c r="O83" s="1615"/>
      <c r="P83" s="1615"/>
      <c r="Q83" s="1615"/>
      <c r="R83" s="1615"/>
      <c r="S83" s="1615"/>
      <c r="T83" s="1615"/>
      <c r="U83" s="1615"/>
      <c r="V83" s="1615"/>
      <c r="W83" s="1615"/>
      <c r="X83" s="1615"/>
      <c r="Y83" s="1615"/>
      <c r="Z83" s="1615"/>
      <c r="AA83" s="89"/>
      <c r="AB83" s="90"/>
      <c r="AC83" s="90"/>
      <c r="AD83" s="695"/>
      <c r="AE83" s="90"/>
      <c r="AF83" s="90"/>
      <c r="AG83" s="695"/>
      <c r="AH83" s="91"/>
      <c r="AI83" s="91"/>
      <c r="AJ83" s="91"/>
      <c r="AK83" s="91"/>
      <c r="AL83" s="91"/>
      <c r="AM83" s="91"/>
      <c r="AN83" s="91"/>
      <c r="AO83" s="90"/>
      <c r="AP83" s="92"/>
      <c r="AQ83" s="90"/>
      <c r="AR83" s="695"/>
      <c r="AS83" s="93"/>
      <c r="AT83" s="695"/>
      <c r="AU83" s="89"/>
      <c r="AV83" s="695"/>
      <c r="AW83" s="90"/>
      <c r="AX83" s="90"/>
      <c r="AY83" s="90"/>
      <c r="AZ83" s="90"/>
      <c r="BA83" s="695"/>
      <c r="BB83" s="695"/>
      <c r="BC83" s="695"/>
      <c r="BD83" s="695"/>
    </row>
    <row r="84" spans="2:56" s="15" customFormat="1" ht="14.25" customHeight="1" x14ac:dyDescent="0.25">
      <c r="B84" s="497"/>
      <c r="V84" s="23"/>
      <c r="W84" s="23"/>
      <c r="X84" s="23"/>
      <c r="Y84" s="37"/>
      <c r="Z84" s="37"/>
      <c r="AA84" s="37"/>
      <c r="AB84" s="37"/>
      <c r="AC84" s="37"/>
      <c r="AD84" s="37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23"/>
      <c r="AT84" s="23"/>
      <c r="AU84" s="23"/>
      <c r="AV84" s="23"/>
      <c r="AW84" s="23"/>
      <c r="AX84" s="23"/>
      <c r="AY84" s="23"/>
      <c r="AZ84" s="23"/>
      <c r="BA84" s="23"/>
    </row>
    <row r="85" spans="2:56" ht="12.75" customHeight="1" x14ac:dyDescent="0.25">
      <c r="B85" s="49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39"/>
      <c r="V85" s="14"/>
      <c r="W85" s="40"/>
      <c r="X85" s="21"/>
      <c r="Y85" s="37"/>
      <c r="Z85" s="37"/>
      <c r="AA85" s="37"/>
      <c r="AB85" s="37"/>
      <c r="AC85" s="37"/>
      <c r="AD85" s="37"/>
      <c r="AE85" s="24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23"/>
      <c r="AT85" s="7"/>
      <c r="AU85" s="7"/>
      <c r="AV85" s="7"/>
      <c r="AW85" s="7"/>
      <c r="AX85" s="7"/>
      <c r="AY85" s="7"/>
      <c r="AZ85" s="23"/>
      <c r="BA85" s="23"/>
      <c r="BB85" s="15"/>
      <c r="BC85" s="15"/>
      <c r="BD85" s="15"/>
    </row>
    <row r="86" spans="2:56" ht="13.8" x14ac:dyDescent="0.25">
      <c r="B86" s="497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25"/>
      <c r="V86" s="15"/>
      <c r="W86" s="15"/>
      <c r="X86" s="15"/>
      <c r="Y86" s="41"/>
      <c r="Z86" s="41"/>
      <c r="AA86" s="26"/>
      <c r="AB86" s="41"/>
      <c r="AC86" s="41"/>
      <c r="AD86" s="41"/>
      <c r="AE86" s="15"/>
      <c r="AF86" s="26"/>
      <c r="AG86" s="26"/>
      <c r="AH86" s="41"/>
      <c r="AI86" s="41"/>
      <c r="AJ86" s="41"/>
      <c r="AK86" s="15"/>
      <c r="AL86" s="15"/>
      <c r="AM86" s="15"/>
      <c r="AN86" s="41"/>
      <c r="AO86" s="41"/>
      <c r="AP86" s="15"/>
      <c r="AQ86" s="15"/>
      <c r="AR86" s="15"/>
      <c r="AZ86" s="15"/>
      <c r="BA86" s="15"/>
      <c r="BB86" s="15"/>
      <c r="BC86" s="15"/>
      <c r="BD86" s="15"/>
    </row>
    <row r="87" spans="2:56" x14ac:dyDescent="0.25">
      <c r="U87" s="1"/>
      <c r="V87" s="42"/>
      <c r="W87" s="1"/>
      <c r="X87" s="42"/>
      <c r="Y87" s="1"/>
      <c r="Z87" s="1"/>
      <c r="AA87" s="1"/>
      <c r="AB87" s="1"/>
      <c r="AC87" s="1"/>
      <c r="AD87" s="1"/>
    </row>
    <row r="89" spans="2:56" ht="81.75" customHeight="1" x14ac:dyDescent="0.25"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</sheetData>
  <mergeCells count="324">
    <mergeCell ref="B1:BA1"/>
    <mergeCell ref="B2:BA2"/>
    <mergeCell ref="B3:BA3"/>
    <mergeCell ref="T4:U4"/>
    <mergeCell ref="X4:AO4"/>
    <mergeCell ref="X5:AO5"/>
    <mergeCell ref="AZ5:BD5"/>
    <mergeCell ref="B11:B17"/>
    <mergeCell ref="T11:V17"/>
    <mergeCell ref="W11:AD17"/>
    <mergeCell ref="AE11:AF13"/>
    <mergeCell ref="AG11:AN13"/>
    <mergeCell ref="W6:AB6"/>
    <mergeCell ref="AD6:AS6"/>
    <mergeCell ref="AZ6:BC6"/>
    <mergeCell ref="W7:AB7"/>
    <mergeCell ref="AE7:AS7"/>
    <mergeCell ref="AZ7:BD7"/>
    <mergeCell ref="AE14:AE17"/>
    <mergeCell ref="AF14:AF17"/>
    <mergeCell ref="AG14:AG17"/>
    <mergeCell ref="AH14:AN14"/>
    <mergeCell ref="AP14:AP17"/>
    <mergeCell ref="T8:V8"/>
    <mergeCell ref="W8:AC8"/>
    <mergeCell ref="AD8:AS8"/>
    <mergeCell ref="AY8:BE9"/>
    <mergeCell ref="W9:Z9"/>
    <mergeCell ref="AS14:AS17"/>
    <mergeCell ref="AT14:AT17"/>
    <mergeCell ref="AU14:AU17"/>
    <mergeCell ref="AV14:AV17"/>
    <mergeCell ref="AO11:AO17"/>
    <mergeCell ref="AP11:AW13"/>
    <mergeCell ref="AX11:BE11"/>
    <mergeCell ref="AX12:BE12"/>
    <mergeCell ref="AX13:BE13"/>
    <mergeCell ref="B19:BE19"/>
    <mergeCell ref="BH19:BH21"/>
    <mergeCell ref="B20:BE20"/>
    <mergeCell ref="T21:V21"/>
    <mergeCell ref="W21:AD21"/>
    <mergeCell ref="B22:AD22"/>
    <mergeCell ref="BJ15:BJ17"/>
    <mergeCell ref="AX16:AX17"/>
    <mergeCell ref="AY16:BA16"/>
    <mergeCell ref="BB16:BB17"/>
    <mergeCell ref="BC16:BE16"/>
    <mergeCell ref="T18:V18"/>
    <mergeCell ref="W18:AD18"/>
    <mergeCell ref="AW14:AW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Q14:AQ17"/>
    <mergeCell ref="AR14:AR17"/>
    <mergeCell ref="T27:V27"/>
    <mergeCell ref="W27:AD27"/>
    <mergeCell ref="T28:V28"/>
    <mergeCell ref="W28:AD28"/>
    <mergeCell ref="B29:AD29"/>
    <mergeCell ref="B30:BE30"/>
    <mergeCell ref="B23:BE23"/>
    <mergeCell ref="T24:V24"/>
    <mergeCell ref="W24:AD24"/>
    <mergeCell ref="T25:V25"/>
    <mergeCell ref="W25:AD25"/>
    <mergeCell ref="T26:V26"/>
    <mergeCell ref="W26:AD26"/>
    <mergeCell ref="W35:AD35"/>
    <mergeCell ref="T36:V36"/>
    <mergeCell ref="T37:U37"/>
    <mergeCell ref="W37:AD37"/>
    <mergeCell ref="B38:AD38"/>
    <mergeCell ref="B39:AD39"/>
    <mergeCell ref="T31:V31"/>
    <mergeCell ref="W31:AC31"/>
    <mergeCell ref="B32:B35"/>
    <mergeCell ref="T32:U32"/>
    <mergeCell ref="W32:AD32"/>
    <mergeCell ref="T34:U34"/>
    <mergeCell ref="W34:AD34"/>
    <mergeCell ref="T35:U35"/>
    <mergeCell ref="T33:U33"/>
    <mergeCell ref="W33:AD33"/>
    <mergeCell ref="T44:V44"/>
    <mergeCell ref="W44:AD44"/>
    <mergeCell ref="T45:V45"/>
    <mergeCell ref="W45:AD45"/>
    <mergeCell ref="B46:AD46"/>
    <mergeCell ref="B47:BE47"/>
    <mergeCell ref="B40:BE40"/>
    <mergeCell ref="B41:BE41"/>
    <mergeCell ref="T42:V42"/>
    <mergeCell ref="W42:AD42"/>
    <mergeCell ref="T43:V43"/>
    <mergeCell ref="W43:AC43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B48:BE48"/>
    <mergeCell ref="B49:B50"/>
    <mergeCell ref="T49:V50"/>
    <mergeCell ref="W49:AD50"/>
    <mergeCell ref="AE49:AE50"/>
    <mergeCell ref="AF49:AF50"/>
    <mergeCell ref="AG49:AG50"/>
    <mergeCell ref="AH49:AH50"/>
    <mergeCell ref="AI49:AI50"/>
    <mergeCell ref="AJ49:AJ50"/>
    <mergeCell ref="AK51:AK52"/>
    <mergeCell ref="AL51:AL52"/>
    <mergeCell ref="AM51:AM52"/>
    <mergeCell ref="AN51:AN52"/>
    <mergeCell ref="BC49:BC50"/>
    <mergeCell ref="BD49:BD50"/>
    <mergeCell ref="BE49:BE50"/>
    <mergeCell ref="B51:B52"/>
    <mergeCell ref="T51:V52"/>
    <mergeCell ref="W51:AD52"/>
    <mergeCell ref="AE51:AE52"/>
    <mergeCell ref="AF51:AF52"/>
    <mergeCell ref="AG51:AG52"/>
    <mergeCell ref="AH51:AH52"/>
    <mergeCell ref="AW49:AW50"/>
    <mergeCell ref="AX49:AX50"/>
    <mergeCell ref="AY49:AY50"/>
    <mergeCell ref="AZ49:AZ50"/>
    <mergeCell ref="BA49:BA50"/>
    <mergeCell ref="BB49:BB50"/>
    <mergeCell ref="AQ49:AQ50"/>
    <mergeCell ref="AR49:AR50"/>
    <mergeCell ref="AS49:AS50"/>
    <mergeCell ref="AT49:AT50"/>
    <mergeCell ref="BA51:BA52"/>
    <mergeCell ref="BB51:BB52"/>
    <mergeCell ref="BC51:BC52"/>
    <mergeCell ref="BD51:BD52"/>
    <mergeCell ref="BE51:BE52"/>
    <mergeCell ref="B53:B54"/>
    <mergeCell ref="T53:V54"/>
    <mergeCell ref="W53:AD54"/>
    <mergeCell ref="AE53:AE54"/>
    <mergeCell ref="AF53:AF54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AR51:AR52"/>
    <mergeCell ref="AS51:AS52"/>
    <mergeCell ref="AT51:AT52"/>
    <mergeCell ref="AI51:AI52"/>
    <mergeCell ref="AJ51:AJ52"/>
    <mergeCell ref="AP53:AP54"/>
    <mergeCell ref="AQ53:AQ54"/>
    <mergeCell ref="AR53:AR54"/>
    <mergeCell ref="AG53:AG54"/>
    <mergeCell ref="AH53:AH54"/>
    <mergeCell ref="AI53:AI54"/>
    <mergeCell ref="AJ53:AJ54"/>
    <mergeCell ref="AK53:AK54"/>
    <mergeCell ref="AL53:AL54"/>
    <mergeCell ref="B55:B56"/>
    <mergeCell ref="T55:V56"/>
    <mergeCell ref="W55:AD56"/>
    <mergeCell ref="AE55:AE56"/>
    <mergeCell ref="AF55:AF56"/>
    <mergeCell ref="AG55:AG56"/>
    <mergeCell ref="AH55:AH56"/>
    <mergeCell ref="AI55:AI56"/>
    <mergeCell ref="AJ55:AJ56"/>
    <mergeCell ref="AU55:AU56"/>
    <mergeCell ref="AV55:AV56"/>
    <mergeCell ref="AK55:AK56"/>
    <mergeCell ref="AL55:AL56"/>
    <mergeCell ref="AM55:AM56"/>
    <mergeCell ref="AN55:AN56"/>
    <mergeCell ref="AO55:AO56"/>
    <mergeCell ref="AP55:AP56"/>
    <mergeCell ref="BE53:BE54"/>
    <mergeCell ref="AY53:AY54"/>
    <mergeCell ref="AZ53:AZ54"/>
    <mergeCell ref="BA53:BA54"/>
    <mergeCell ref="BB53:BB54"/>
    <mergeCell ref="BC53:BC54"/>
    <mergeCell ref="BD53:BD54"/>
    <mergeCell ref="AS53:AS54"/>
    <mergeCell ref="AT53:AT54"/>
    <mergeCell ref="AU53:AU54"/>
    <mergeCell ref="AV53:AV54"/>
    <mergeCell ref="AW53:AW54"/>
    <mergeCell ref="AX53:AX54"/>
    <mergeCell ref="AM53:AM54"/>
    <mergeCell ref="AN53:AN54"/>
    <mergeCell ref="AO53:AO54"/>
    <mergeCell ref="AK57:AK58"/>
    <mergeCell ref="AL57:AL58"/>
    <mergeCell ref="AM57:AM58"/>
    <mergeCell ref="AN57:AN58"/>
    <mergeCell ref="BC55:BC56"/>
    <mergeCell ref="BD55:BD56"/>
    <mergeCell ref="BE55:BE56"/>
    <mergeCell ref="B57:B58"/>
    <mergeCell ref="T57:V58"/>
    <mergeCell ref="W57:AD58"/>
    <mergeCell ref="AE57:AE58"/>
    <mergeCell ref="AF57:AF58"/>
    <mergeCell ref="AG57:AG58"/>
    <mergeCell ref="AH57:AH58"/>
    <mergeCell ref="AW55:AW56"/>
    <mergeCell ref="AX55:AX56"/>
    <mergeCell ref="AY55:AY56"/>
    <mergeCell ref="AZ55:AZ56"/>
    <mergeCell ref="BA55:BA56"/>
    <mergeCell ref="BB55:BB56"/>
    <mergeCell ref="AQ55:AQ56"/>
    <mergeCell ref="AR55:AR56"/>
    <mergeCell ref="AS55:AS56"/>
    <mergeCell ref="AT55:AT56"/>
    <mergeCell ref="BA57:BA58"/>
    <mergeCell ref="BB57:BB58"/>
    <mergeCell ref="BC57:BC58"/>
    <mergeCell ref="BD57:BD58"/>
    <mergeCell ref="BE57:BE58"/>
    <mergeCell ref="B59:B60"/>
    <mergeCell ref="T59:V60"/>
    <mergeCell ref="W59:AD60"/>
    <mergeCell ref="AE59:AE60"/>
    <mergeCell ref="AF59:AF60"/>
    <mergeCell ref="AU57:AU58"/>
    <mergeCell ref="AV57:AV58"/>
    <mergeCell ref="AW57:AW58"/>
    <mergeCell ref="AX57:AX58"/>
    <mergeCell ref="AY57:AY58"/>
    <mergeCell ref="AZ57:AZ58"/>
    <mergeCell ref="AO57:AO58"/>
    <mergeCell ref="AP57:AP58"/>
    <mergeCell ref="AQ57:AQ58"/>
    <mergeCell ref="AR57:AR58"/>
    <mergeCell ref="AS57:AS58"/>
    <mergeCell ref="AT57:AT58"/>
    <mergeCell ref="AI57:AI58"/>
    <mergeCell ref="AJ57:AJ58"/>
    <mergeCell ref="AP59:AP60"/>
    <mergeCell ref="AQ59:AQ60"/>
    <mergeCell ref="AR59:AR60"/>
    <mergeCell ref="AG59:AG60"/>
    <mergeCell ref="AH59:AH60"/>
    <mergeCell ref="AI59:AI60"/>
    <mergeCell ref="AJ59:AJ60"/>
    <mergeCell ref="AK59:AK60"/>
    <mergeCell ref="AL59:AL60"/>
    <mergeCell ref="AX68:BA68"/>
    <mergeCell ref="BB68:BE68"/>
    <mergeCell ref="T69:U69"/>
    <mergeCell ref="AE69:AO69"/>
    <mergeCell ref="AX69:BA69"/>
    <mergeCell ref="BB69:BE69"/>
    <mergeCell ref="AE66:AO66"/>
    <mergeCell ref="AX66:BA66"/>
    <mergeCell ref="BE59:BE60"/>
    <mergeCell ref="AY59:AY60"/>
    <mergeCell ref="AZ59:AZ60"/>
    <mergeCell ref="BA59:BA60"/>
    <mergeCell ref="BB59:BB60"/>
    <mergeCell ref="BC59:BC60"/>
    <mergeCell ref="BD59:BD60"/>
    <mergeCell ref="AS59:AS60"/>
    <mergeCell ref="AT59:AT60"/>
    <mergeCell ref="AU59:AU60"/>
    <mergeCell ref="AV59:AV60"/>
    <mergeCell ref="AW59:AW60"/>
    <mergeCell ref="AX59:AX60"/>
    <mergeCell ref="AM59:AM60"/>
    <mergeCell ref="AN59:AN60"/>
    <mergeCell ref="AO59:AO60"/>
    <mergeCell ref="B61:AD61"/>
    <mergeCell ref="B62:AD62"/>
    <mergeCell ref="B63:AD63"/>
    <mergeCell ref="B64:B71"/>
    <mergeCell ref="U64:V64"/>
    <mergeCell ref="AB64:AD71"/>
    <mergeCell ref="U66:V66"/>
    <mergeCell ref="T68:U68"/>
    <mergeCell ref="AE68:AO68"/>
    <mergeCell ref="T5:U5"/>
    <mergeCell ref="BB66:BE66"/>
    <mergeCell ref="U67:V67"/>
    <mergeCell ref="AE67:AO67"/>
    <mergeCell ref="AX67:BA67"/>
    <mergeCell ref="BB67:BE67"/>
    <mergeCell ref="AB76:BD76"/>
    <mergeCell ref="B83:Z83"/>
    <mergeCell ref="AE70:AO70"/>
    <mergeCell ref="AX70:BA70"/>
    <mergeCell ref="BB70:BE70"/>
    <mergeCell ref="T71:V71"/>
    <mergeCell ref="AE71:AO71"/>
    <mergeCell ref="AX71:BA71"/>
    <mergeCell ref="BB71:BE71"/>
    <mergeCell ref="T74:AC74"/>
    <mergeCell ref="AG74:BE74"/>
    <mergeCell ref="AE64:AO64"/>
    <mergeCell ref="AX64:BA64"/>
    <mergeCell ref="BB64:BE64"/>
    <mergeCell ref="U65:V65"/>
    <mergeCell ref="AE65:AO65"/>
    <mergeCell ref="AX65:BA65"/>
    <mergeCell ref="BB65:BE65"/>
  </mergeCells>
  <conditionalFormatting sqref="W21:AD21 B21:S21 AF21:BE21 C55:S55 W59 AE59:AK59 AM59 AO59 AQ59:AR59 AX59 BC59:BD59 C37:S37 B36 C32:S32 B31 W32:AD32 T31">
    <cfRule type="cellIs" dxfId="403" priority="197" stopIfTrue="1" operator="equal">
      <formula>0</formula>
    </cfRule>
  </conditionalFormatting>
  <conditionalFormatting sqref="T21:V21">
    <cfRule type="cellIs" dxfId="402" priority="196" stopIfTrue="1" operator="equal">
      <formula>0</formula>
    </cfRule>
  </conditionalFormatting>
  <conditionalFormatting sqref="AE21">
    <cfRule type="cellIs" dxfId="401" priority="195" stopIfTrue="1" operator="equal">
      <formula>0</formula>
    </cfRule>
  </conditionalFormatting>
  <conditionalFormatting sqref="AJ22">
    <cfRule type="cellIs" dxfId="400" priority="194" stopIfTrue="1" operator="equal">
      <formula>0</formula>
    </cfRule>
  </conditionalFormatting>
  <conditionalFormatting sqref="AQ22">
    <cfRule type="cellIs" dxfId="399" priority="193" stopIfTrue="1" operator="equal">
      <formula>0</formula>
    </cfRule>
  </conditionalFormatting>
  <conditionalFormatting sqref="AS22:AV22">
    <cfRule type="cellIs" dxfId="398" priority="192" stopIfTrue="1" operator="equal">
      <formula>0</formula>
    </cfRule>
  </conditionalFormatting>
  <conditionalFormatting sqref="AW22:AZ22">
    <cfRule type="cellIs" dxfId="397" priority="191" stopIfTrue="1" operator="equal">
      <formula>0</formula>
    </cfRule>
  </conditionalFormatting>
  <conditionalFormatting sqref="BB22:BE22">
    <cfRule type="cellIs" dxfId="396" priority="190" stopIfTrue="1" operator="equal">
      <formula>0</formula>
    </cfRule>
  </conditionalFormatting>
  <conditionalFormatting sqref="B24:S24 AE24:BE24">
    <cfRule type="cellIs" dxfId="395" priority="189" stopIfTrue="1" operator="equal">
      <formula>0</formula>
    </cfRule>
  </conditionalFormatting>
  <conditionalFormatting sqref="T24:V24">
    <cfRule type="cellIs" dxfId="394" priority="188" stopIfTrue="1" operator="equal">
      <formula>0</formula>
    </cfRule>
  </conditionalFormatting>
  <conditionalFormatting sqref="AE27">
    <cfRule type="cellIs" dxfId="393" priority="183" stopIfTrue="1" operator="equal">
      <formula>0</formula>
    </cfRule>
  </conditionalFormatting>
  <conditionalFormatting sqref="B26:S26 AE26:BE26">
    <cfRule type="cellIs" dxfId="392" priority="187" stopIfTrue="1" operator="equal">
      <formula>0</formula>
    </cfRule>
  </conditionalFormatting>
  <conditionalFormatting sqref="T26:V26">
    <cfRule type="cellIs" dxfId="391" priority="186" stopIfTrue="1" operator="equal">
      <formula>0</formula>
    </cfRule>
  </conditionalFormatting>
  <conditionalFormatting sqref="AH27:AI27 AX27:BE27 B27">
    <cfRule type="cellIs" dxfId="390" priority="185" stopIfTrue="1" operator="equal">
      <formula>0</formula>
    </cfRule>
  </conditionalFormatting>
  <conditionalFormatting sqref="AF27:AG27 AJ27:AW27 C27:S27">
    <cfRule type="cellIs" dxfId="389" priority="184" stopIfTrue="1" operator="equal">
      <formula>0</formula>
    </cfRule>
  </conditionalFormatting>
  <conditionalFormatting sqref="T36 W36:AD36">
    <cfRule type="cellIs" dxfId="388" priority="177" stopIfTrue="1" operator="equal">
      <formula>0</formula>
    </cfRule>
  </conditionalFormatting>
  <conditionalFormatting sqref="T27:V27">
    <cfRule type="cellIs" dxfId="387" priority="182" stopIfTrue="1" operator="equal">
      <formula>0</formula>
    </cfRule>
  </conditionalFormatting>
  <conditionalFormatting sqref="AP28:BE28 B28:S28 AE28:AF28">
    <cfRule type="cellIs" dxfId="386" priority="181" stopIfTrue="1" operator="equal">
      <formula>0</formula>
    </cfRule>
  </conditionalFormatting>
  <conditionalFormatting sqref="AG28:AO28">
    <cfRule type="cellIs" dxfId="385" priority="180" stopIfTrue="1" operator="equal">
      <formula>0</formula>
    </cfRule>
  </conditionalFormatting>
  <conditionalFormatting sqref="T28:V28">
    <cfRule type="cellIs" dxfId="384" priority="179" stopIfTrue="1" operator="equal">
      <formula>0</formula>
    </cfRule>
  </conditionalFormatting>
  <conditionalFormatting sqref="AE32:BE32 C36:S36 AE36:BE36">
    <cfRule type="cellIs" dxfId="383" priority="178" stopIfTrue="1" operator="equal">
      <formula>0</formula>
    </cfRule>
  </conditionalFormatting>
  <conditionalFormatting sqref="T37 V37:AD37">
    <cfRule type="cellIs" dxfId="382" priority="175" stopIfTrue="1" operator="equal">
      <formula>0</formula>
    </cfRule>
  </conditionalFormatting>
  <conditionalFormatting sqref="AE37:BE37">
    <cfRule type="cellIs" dxfId="381" priority="176" stopIfTrue="1" operator="equal">
      <formula>0</formula>
    </cfRule>
  </conditionalFormatting>
  <conditionalFormatting sqref="B42">
    <cfRule type="cellIs" dxfId="380" priority="174" stopIfTrue="1" operator="equal">
      <formula>0</formula>
    </cfRule>
  </conditionalFormatting>
  <conditionalFormatting sqref="W26:AD26">
    <cfRule type="cellIs" dxfId="379" priority="172" stopIfTrue="1" operator="equal">
      <formula>0</formula>
    </cfRule>
  </conditionalFormatting>
  <conditionalFormatting sqref="W27:AD27">
    <cfRule type="cellIs" dxfId="378" priority="171" stopIfTrue="1" operator="equal">
      <formula>0</formula>
    </cfRule>
  </conditionalFormatting>
  <conditionalFormatting sqref="W24:AD24">
    <cfRule type="cellIs" dxfId="377" priority="173" stopIfTrue="1" operator="equal">
      <formula>0</formula>
    </cfRule>
  </conditionalFormatting>
  <conditionalFormatting sqref="C42:BE42 T43:V43">
    <cfRule type="cellIs" dxfId="376" priority="169" stopIfTrue="1" operator="equal">
      <formula>0</formula>
    </cfRule>
  </conditionalFormatting>
  <conditionalFormatting sqref="AI39">
    <cfRule type="cellIs" dxfId="375" priority="163" stopIfTrue="1" operator="equal">
      <formula>0</formula>
    </cfRule>
  </conditionalFormatting>
  <conditionalFormatting sqref="AK39">
    <cfRule type="cellIs" dxfId="374" priority="164" stopIfTrue="1" operator="equal">
      <formula>0</formula>
    </cfRule>
  </conditionalFormatting>
  <conditionalFormatting sqref="W28:AD28">
    <cfRule type="cellIs" dxfId="373" priority="170" stopIfTrue="1" operator="equal">
      <formula>0</formula>
    </cfRule>
  </conditionalFormatting>
  <conditionalFormatting sqref="B43">
    <cfRule type="cellIs" dxfId="372" priority="166" stopIfTrue="1" operator="equal">
      <formula>0</formula>
    </cfRule>
  </conditionalFormatting>
  <conditionalFormatting sqref="AL38">
    <cfRule type="cellIs" dxfId="371" priority="165" stopIfTrue="1" operator="equal">
      <formula>0</formula>
    </cfRule>
  </conditionalFormatting>
  <conditionalFormatting sqref="AP38">
    <cfRule type="cellIs" dxfId="370" priority="162" stopIfTrue="1" operator="equal">
      <formula>0</formula>
    </cfRule>
  </conditionalFormatting>
  <conditionalFormatting sqref="BB43">
    <cfRule type="cellIs" dxfId="369" priority="168" stopIfTrue="1" operator="equal">
      <formula>0</formula>
    </cfRule>
  </conditionalFormatting>
  <conditionalFormatting sqref="AX43">
    <cfRule type="cellIs" dxfId="368" priority="167" stopIfTrue="1" operator="equal">
      <formula>0</formula>
    </cfRule>
  </conditionalFormatting>
  <conditionalFormatting sqref="AS38">
    <cfRule type="cellIs" dxfId="367" priority="161" stopIfTrue="1" operator="equal">
      <formula>0</formula>
    </cfRule>
  </conditionalFormatting>
  <conditionalFormatting sqref="AS39">
    <cfRule type="cellIs" dxfId="366" priority="160" stopIfTrue="1" operator="equal">
      <formula>0</formula>
    </cfRule>
  </conditionalFormatting>
  <conditionalFormatting sqref="AT38">
    <cfRule type="cellIs" dxfId="365" priority="159" stopIfTrue="1" operator="equal">
      <formula>0</formula>
    </cfRule>
  </conditionalFormatting>
  <conditionalFormatting sqref="AV39">
    <cfRule type="cellIs" dxfId="364" priority="154" stopIfTrue="1" operator="equal">
      <formula>0</formula>
    </cfRule>
  </conditionalFormatting>
  <conditionalFormatting sqref="AY38">
    <cfRule type="cellIs" dxfId="363" priority="153" stopIfTrue="1" operator="equal">
      <formula>0</formula>
    </cfRule>
  </conditionalFormatting>
  <conditionalFormatting sqref="BA38">
    <cfRule type="cellIs" dxfId="362" priority="152" stopIfTrue="1" operator="equal">
      <formula>0</formula>
    </cfRule>
  </conditionalFormatting>
  <conditionalFormatting sqref="BE38">
    <cfRule type="cellIs" dxfId="361" priority="151" stopIfTrue="1" operator="equal">
      <formula>0</formula>
    </cfRule>
  </conditionalFormatting>
  <conditionalFormatting sqref="AT39">
    <cfRule type="cellIs" dxfId="360" priority="158" stopIfTrue="1" operator="equal">
      <formula>0</formula>
    </cfRule>
  </conditionalFormatting>
  <conditionalFormatting sqref="AU38">
    <cfRule type="cellIs" dxfId="359" priority="157" stopIfTrue="1" operator="equal">
      <formula>0</formula>
    </cfRule>
  </conditionalFormatting>
  <conditionalFormatting sqref="AU39">
    <cfRule type="cellIs" dxfId="358" priority="156" stopIfTrue="1" operator="equal">
      <formula>0</formula>
    </cfRule>
  </conditionalFormatting>
  <conditionalFormatting sqref="AV38">
    <cfRule type="cellIs" dxfId="357" priority="155" stopIfTrue="1" operator="equal">
      <formula>0</formula>
    </cfRule>
  </conditionalFormatting>
  <conditionalFormatting sqref="AN39">
    <cfRule type="cellIs" dxfId="356" priority="149" stopIfTrue="1" operator="equal">
      <formula>0</formula>
    </cfRule>
  </conditionalFormatting>
  <conditionalFormatting sqref="AS29">
    <cfRule type="cellIs" dxfId="355" priority="148" stopIfTrue="1" operator="equal">
      <formula>0</formula>
    </cfRule>
  </conditionalFormatting>
  <conditionalFormatting sqref="AT29">
    <cfRule type="cellIs" dxfId="354" priority="147" stopIfTrue="1" operator="equal">
      <formula>0</formula>
    </cfRule>
  </conditionalFormatting>
  <conditionalFormatting sqref="AU29">
    <cfRule type="cellIs" dxfId="353" priority="146" stopIfTrue="1" operator="equal">
      <formula>0</formula>
    </cfRule>
  </conditionalFormatting>
  <conditionalFormatting sqref="AM39">
    <cfRule type="cellIs" dxfId="352" priority="150" stopIfTrue="1" operator="equal">
      <formula>0</formula>
    </cfRule>
  </conditionalFormatting>
  <conditionalFormatting sqref="AW29">
    <cfRule type="cellIs" dxfId="351" priority="144" stopIfTrue="1" operator="equal">
      <formula>0</formula>
    </cfRule>
  </conditionalFormatting>
  <conditionalFormatting sqref="AP46:AW46">
    <cfRule type="cellIs" dxfId="350" priority="143" stopIfTrue="1" operator="equal">
      <formula>0</formula>
    </cfRule>
  </conditionalFormatting>
  <conditionalFormatting sqref="AU62">
    <cfRule type="cellIs" dxfId="349" priority="142" stopIfTrue="1" operator="equal">
      <formula>0</formula>
    </cfRule>
  </conditionalFormatting>
  <conditionalFormatting sqref="AV62">
    <cfRule type="cellIs" dxfId="348" priority="141" stopIfTrue="1" operator="equal">
      <formula>0</formula>
    </cfRule>
  </conditionalFormatting>
  <conditionalFormatting sqref="AV29">
    <cfRule type="cellIs" dxfId="347" priority="145" stopIfTrue="1" operator="equal">
      <formula>0</formula>
    </cfRule>
  </conditionalFormatting>
  <conditionalFormatting sqref="AV63">
    <cfRule type="cellIs" dxfId="346" priority="138" stopIfTrue="1" operator="equal">
      <formula>0</formula>
    </cfRule>
  </conditionalFormatting>
  <conditionalFormatting sqref="AG43">
    <cfRule type="cellIs" dxfId="345" priority="137" stopIfTrue="1" operator="equal">
      <formula>0</formula>
    </cfRule>
  </conditionalFormatting>
  <conditionalFormatting sqref="AH43">
    <cfRule type="cellIs" dxfId="344" priority="136" stopIfTrue="1" operator="equal">
      <formula>0</formula>
    </cfRule>
  </conditionalFormatting>
  <conditionalFormatting sqref="AJ43">
    <cfRule type="cellIs" dxfId="343" priority="135" stopIfTrue="1" operator="equal">
      <formula>0</formula>
    </cfRule>
  </conditionalFormatting>
  <conditionalFormatting sqref="AW62">
    <cfRule type="cellIs" dxfId="342" priority="140" stopIfTrue="1" operator="equal">
      <formula>0</formula>
    </cfRule>
  </conditionalFormatting>
  <conditionalFormatting sqref="AU63">
    <cfRule type="cellIs" dxfId="341" priority="139" stopIfTrue="1" operator="equal">
      <formula>0</formula>
    </cfRule>
  </conditionalFormatting>
  <conditionalFormatting sqref="B51:S51 C52:S52">
    <cfRule type="cellIs" dxfId="340" priority="133" stopIfTrue="1" operator="equal">
      <formula>0</formula>
    </cfRule>
  </conditionalFormatting>
  <conditionalFormatting sqref="AS67">
    <cfRule type="cellIs" dxfId="339" priority="130" stopIfTrue="1" operator="equal">
      <formula>0</formula>
    </cfRule>
  </conditionalFormatting>
  <conditionalFormatting sqref="AL43">
    <cfRule type="cellIs" dxfId="338" priority="134" stopIfTrue="1" operator="equal">
      <formula>0</formula>
    </cfRule>
  </conditionalFormatting>
  <conditionalFormatting sqref="AS61">
    <cfRule type="cellIs" dxfId="337" priority="129" stopIfTrue="1" operator="equal">
      <formula>0</formula>
    </cfRule>
  </conditionalFormatting>
  <conditionalFormatting sqref="AS62">
    <cfRule type="cellIs" dxfId="336" priority="128" stopIfTrue="1" operator="equal">
      <formula>0</formula>
    </cfRule>
  </conditionalFormatting>
  <conditionalFormatting sqref="AX67">
    <cfRule type="cellIs" dxfId="335" priority="132" stopIfTrue="1" operator="equal">
      <formula>0</formula>
    </cfRule>
  </conditionalFormatting>
  <conditionalFormatting sqref="AK46">
    <cfRule type="cellIs" dxfId="334" priority="122" stopIfTrue="1" operator="equal">
      <formula>0</formula>
    </cfRule>
  </conditionalFormatting>
  <conditionalFormatting sqref="AW61">
    <cfRule type="cellIs" dxfId="333" priority="124" stopIfTrue="1" operator="equal">
      <formula>0</formula>
    </cfRule>
  </conditionalFormatting>
  <conditionalFormatting sqref="AI46">
    <cfRule type="cellIs" dxfId="332" priority="123" stopIfTrue="1" operator="equal">
      <formula>0</formula>
    </cfRule>
  </conditionalFormatting>
  <conditionalFormatting sqref="BB67">
    <cfRule type="cellIs" dxfId="331" priority="131" stopIfTrue="1" operator="equal">
      <formula>0</formula>
    </cfRule>
  </conditionalFormatting>
  <conditionalFormatting sqref="AV61">
    <cfRule type="cellIs" dxfId="330" priority="125" stopIfTrue="1" operator="equal">
      <formula>0</formula>
    </cfRule>
  </conditionalFormatting>
  <conditionalFormatting sqref="AI61">
    <cfRule type="cellIs" dxfId="329" priority="117" stopIfTrue="1" operator="equal">
      <formula>0</formula>
    </cfRule>
  </conditionalFormatting>
  <conditionalFormatting sqref="BE61">
    <cfRule type="cellIs" dxfId="328" priority="118" stopIfTrue="1" operator="equal">
      <formula>0</formula>
    </cfRule>
  </conditionalFormatting>
  <conditionalFormatting sqref="AK61">
    <cfRule type="cellIs" dxfId="327" priority="116" stopIfTrue="1" operator="equal">
      <formula>0</formula>
    </cfRule>
  </conditionalFormatting>
  <conditionalFormatting sqref="AU61">
    <cfRule type="cellIs" dxfId="326" priority="126" stopIfTrue="1" operator="equal">
      <formula>0</formula>
    </cfRule>
  </conditionalFormatting>
  <conditionalFormatting sqref="AS63">
    <cfRule type="cellIs" dxfId="325" priority="127" stopIfTrue="1" operator="equal">
      <formula>0</formula>
    </cfRule>
  </conditionalFormatting>
  <conditionalFormatting sqref="AZ61">
    <cfRule type="cellIs" dxfId="324" priority="119" stopIfTrue="1" operator="equal">
      <formula>0</formula>
    </cfRule>
  </conditionalFormatting>
  <conditionalFormatting sqref="AN46">
    <cfRule type="cellIs" dxfId="323" priority="120" stopIfTrue="1" operator="equal">
      <formula>0</formula>
    </cfRule>
  </conditionalFormatting>
  <conditionalFormatting sqref="AM46">
    <cfRule type="cellIs" dxfId="322" priority="121" stopIfTrue="1" operator="equal">
      <formula>0</formula>
    </cfRule>
  </conditionalFormatting>
  <conditionalFormatting sqref="T25:V25">
    <cfRule type="cellIs" dxfId="321" priority="112" stopIfTrue="1" operator="equal">
      <formula>0</formula>
    </cfRule>
  </conditionalFormatting>
  <conditionalFormatting sqref="AM61">
    <cfRule type="cellIs" dxfId="320" priority="115" stopIfTrue="1" operator="equal">
      <formula>0</formula>
    </cfRule>
  </conditionalFormatting>
  <conditionalFormatting sqref="W25:AD25">
    <cfRule type="cellIs" dxfId="319" priority="111" stopIfTrue="1" operator="equal">
      <formula>0</formula>
    </cfRule>
  </conditionalFormatting>
  <conditionalFormatting sqref="AF25">
    <cfRule type="cellIs" dxfId="318" priority="110" stopIfTrue="1" operator="equal">
      <formula>0</formula>
    </cfRule>
  </conditionalFormatting>
  <conditionalFormatting sqref="B25:S25 AE25 AG25:AN25 AP25:BE25">
    <cfRule type="cellIs" dxfId="317" priority="113" stopIfTrue="1" operator="equal">
      <formula>0</formula>
    </cfRule>
  </conditionalFormatting>
  <conditionalFormatting sqref="AN61">
    <cfRule type="cellIs" dxfId="316" priority="114" stopIfTrue="1" operator="equal">
      <formula>0</formula>
    </cfRule>
  </conditionalFormatting>
  <conditionalFormatting sqref="AP45:BE45">
    <cfRule type="cellIs" dxfId="315" priority="109" stopIfTrue="1" operator="equal">
      <formula>0</formula>
    </cfRule>
  </conditionalFormatting>
  <conditionalFormatting sqref="B45">
    <cfRule type="cellIs" dxfId="314" priority="107" stopIfTrue="1" operator="equal">
      <formula>0</formula>
    </cfRule>
  </conditionalFormatting>
  <conditionalFormatting sqref="AG45:AO45">
    <cfRule type="cellIs" dxfId="313" priority="108" stopIfTrue="1" operator="equal">
      <formula>0</formula>
    </cfRule>
  </conditionalFormatting>
  <conditionalFormatting sqref="T45:V45">
    <cfRule type="cellIs" dxfId="312" priority="105" stopIfTrue="1" operator="equal">
      <formula>0</formula>
    </cfRule>
  </conditionalFormatting>
  <conditionalFormatting sqref="C45:S45 W45:AF45">
    <cfRule type="cellIs" dxfId="311" priority="106" stopIfTrue="1" operator="equal">
      <formula>0</formula>
    </cfRule>
  </conditionalFormatting>
  <conditionalFormatting sqref="AX49 BB49 AG49:AH49 AJ49 AL49">
    <cfRule type="cellIs" dxfId="310" priority="104" stopIfTrue="1" operator="equal">
      <formula>0</formula>
    </cfRule>
  </conditionalFormatting>
  <conditionalFormatting sqref="W49:AD49">
    <cfRule type="cellIs" dxfId="309" priority="99" stopIfTrue="1" operator="equal">
      <formula>0</formula>
    </cfRule>
  </conditionalFormatting>
  <conditionalFormatting sqref="C56:S56">
    <cfRule type="cellIs" dxfId="308" priority="97" stopIfTrue="1" operator="equal">
      <formula>0</formula>
    </cfRule>
  </conditionalFormatting>
  <conditionalFormatting sqref="B59">
    <cfRule type="cellIs" dxfId="307" priority="96" stopIfTrue="1" operator="equal">
      <formula>0</formula>
    </cfRule>
  </conditionalFormatting>
  <conditionalFormatting sqref="AE49 C49:V49 C50:S50">
    <cfRule type="cellIs" dxfId="306" priority="100" stopIfTrue="1" operator="equal">
      <formula>0</formula>
    </cfRule>
  </conditionalFormatting>
  <conditionalFormatting sqref="B49">
    <cfRule type="cellIs" dxfId="305" priority="101" stopIfTrue="1" operator="equal">
      <formula>0</formula>
    </cfRule>
  </conditionalFormatting>
  <conditionalFormatting sqref="AF49">
    <cfRule type="cellIs" dxfId="304" priority="103" stopIfTrue="1" operator="equal">
      <formula>0</formula>
    </cfRule>
  </conditionalFormatting>
  <conditionalFormatting sqref="AI49 AY49:BA49 BC49:BE49 AK49 AM49:AN49 AP49:AW49">
    <cfRule type="cellIs" dxfId="303" priority="102" stopIfTrue="1" operator="equal">
      <formula>0</formula>
    </cfRule>
  </conditionalFormatting>
  <conditionalFormatting sqref="AG44:AO44">
    <cfRule type="cellIs" dxfId="302" priority="92" stopIfTrue="1" operator="equal">
      <formula>0</formula>
    </cfRule>
  </conditionalFormatting>
  <conditionalFormatting sqref="C53:S54">
    <cfRule type="cellIs" dxfId="301" priority="98" stopIfTrue="1" operator="equal">
      <formula>0</formula>
    </cfRule>
  </conditionalFormatting>
  <conditionalFormatting sqref="B44">
    <cfRule type="cellIs" dxfId="300" priority="91" stopIfTrue="1" operator="equal">
      <formula>0</formula>
    </cfRule>
  </conditionalFormatting>
  <conditionalFormatting sqref="C60:S60">
    <cfRule type="cellIs" dxfId="299" priority="95" stopIfTrue="1" operator="equal">
      <formula>0</formula>
    </cfRule>
  </conditionalFormatting>
  <conditionalFormatting sqref="AP44:BE44">
    <cfRule type="cellIs" dxfId="298" priority="93" stopIfTrue="1" operator="equal">
      <formula>0</formula>
    </cfRule>
  </conditionalFormatting>
  <conditionalFormatting sqref="T44:V44">
    <cfRule type="cellIs" dxfId="297" priority="89" stopIfTrue="1" operator="equal">
      <formula>0</formula>
    </cfRule>
  </conditionalFormatting>
  <conditionalFormatting sqref="C57:S59">
    <cfRule type="cellIs" dxfId="296" priority="94" stopIfTrue="1" operator="equal">
      <formula>0</formula>
    </cfRule>
  </conditionalFormatting>
  <conditionalFormatting sqref="W51:AD51">
    <cfRule type="cellIs" dxfId="295" priority="88" stopIfTrue="1" operator="equal">
      <formula>0</formula>
    </cfRule>
  </conditionalFormatting>
  <conditionalFormatting sqref="B53">
    <cfRule type="cellIs" dxfId="294" priority="83" stopIfTrue="1" operator="equal">
      <formula>0</formula>
    </cfRule>
  </conditionalFormatting>
  <conditionalFormatting sqref="AI51 AY51:BA51 BC51:BE51 AK51 AM51:AN51 AP51:AW51">
    <cfRule type="cellIs" dxfId="293" priority="84" stopIfTrue="1" operator="equal">
      <formula>0</formula>
    </cfRule>
  </conditionalFormatting>
  <conditionalFormatting sqref="AE51">
    <cfRule type="cellIs" dxfId="292" priority="87" stopIfTrue="1" operator="equal">
      <formula>0</formula>
    </cfRule>
  </conditionalFormatting>
  <conditionalFormatting sqref="C44:S44 W44:AF44">
    <cfRule type="cellIs" dxfId="291" priority="90" stopIfTrue="1" operator="equal">
      <formula>0</formula>
    </cfRule>
  </conditionalFormatting>
  <conditionalFormatting sqref="AX51 BB51 AG51:AH51 AJ51 AL51">
    <cfRule type="cellIs" dxfId="290" priority="86" stopIfTrue="1" operator="equal">
      <formula>0</formula>
    </cfRule>
  </conditionalFormatting>
  <conditionalFormatting sqref="AF51">
    <cfRule type="cellIs" dxfId="289" priority="85" stopIfTrue="1" operator="equal">
      <formula>0</formula>
    </cfRule>
  </conditionalFormatting>
  <conditionalFormatting sqref="AI53 AY53:BA53 BC53:BE53 AK53 AM53:AN53 AP53:AW53">
    <cfRule type="cellIs" dxfId="288" priority="78" stopIfTrue="1" operator="equal">
      <formula>0</formula>
    </cfRule>
  </conditionalFormatting>
  <conditionalFormatting sqref="W53:AD53">
    <cfRule type="cellIs" dxfId="287" priority="82" stopIfTrue="1" operator="equal">
      <formula>0</formula>
    </cfRule>
  </conditionalFormatting>
  <conditionalFormatting sqref="AE53">
    <cfRule type="cellIs" dxfId="286" priority="81" stopIfTrue="1" operator="equal">
      <formula>0</formula>
    </cfRule>
  </conditionalFormatting>
  <conditionalFormatting sqref="AX53 BB53 AG53:AH53 AJ53 AL53">
    <cfRule type="cellIs" dxfId="285" priority="80" stopIfTrue="1" operator="equal">
      <formula>0</formula>
    </cfRule>
  </conditionalFormatting>
  <conditionalFormatting sqref="AF53">
    <cfRule type="cellIs" dxfId="284" priority="79" stopIfTrue="1" operator="equal">
      <formula>0</formula>
    </cfRule>
  </conditionalFormatting>
  <conditionalFormatting sqref="B55">
    <cfRule type="cellIs" dxfId="283" priority="77" stopIfTrue="1" operator="equal">
      <formula>0</formula>
    </cfRule>
  </conditionalFormatting>
  <conditionalFormatting sqref="AI55 AY55:BA55 BC55:BE55 AK55 AM55:AN55 AP55:AW55">
    <cfRule type="cellIs" dxfId="282" priority="72" stopIfTrue="1" operator="equal">
      <formula>0</formula>
    </cfRule>
  </conditionalFormatting>
  <conditionalFormatting sqref="W55:AD55">
    <cfRule type="cellIs" dxfId="281" priority="76" stopIfTrue="1" operator="equal">
      <formula>0</formula>
    </cfRule>
  </conditionalFormatting>
  <conditionalFormatting sqref="AE55">
    <cfRule type="cellIs" dxfId="280" priority="75" stopIfTrue="1" operator="equal">
      <formula>0</formula>
    </cfRule>
  </conditionalFormatting>
  <conditionalFormatting sqref="AX55 BB55 AG55:AH55 AJ55 AL55">
    <cfRule type="cellIs" dxfId="279" priority="74" stopIfTrue="1" operator="equal">
      <formula>0</formula>
    </cfRule>
  </conditionalFormatting>
  <conditionalFormatting sqref="AF55">
    <cfRule type="cellIs" dxfId="278" priority="73" stopIfTrue="1" operator="equal">
      <formula>0</formula>
    </cfRule>
  </conditionalFormatting>
  <conditionalFormatting sqref="AE57">
    <cfRule type="cellIs" dxfId="277" priority="69" stopIfTrue="1" operator="equal">
      <formula>0</formula>
    </cfRule>
  </conditionalFormatting>
  <conditionalFormatting sqref="B57">
    <cfRule type="cellIs" dxfId="276" priority="71" stopIfTrue="1" operator="equal">
      <formula>0</formula>
    </cfRule>
  </conditionalFormatting>
  <conditionalFormatting sqref="AI57 AY57:BA57 BC57:BE57 AK57 AM57:AN57 AP57:AW57">
    <cfRule type="cellIs" dxfId="275" priority="66" stopIfTrue="1" operator="equal">
      <formula>0</formula>
    </cfRule>
  </conditionalFormatting>
  <conditionalFormatting sqref="W57:AD57">
    <cfRule type="cellIs" dxfId="274" priority="70" stopIfTrue="1" operator="equal">
      <formula>0</formula>
    </cfRule>
  </conditionalFormatting>
  <conditionalFormatting sqref="AX57 BB57 AG57:AH57 AJ57 AL57">
    <cfRule type="cellIs" dxfId="273" priority="68" stopIfTrue="1" operator="equal">
      <formula>0</formula>
    </cfRule>
  </conditionalFormatting>
  <conditionalFormatting sqref="AF57">
    <cfRule type="cellIs" dxfId="272" priority="67" stopIfTrue="1" operator="equal">
      <formula>0</formula>
    </cfRule>
  </conditionalFormatting>
  <conditionalFormatting sqref="T59:V59">
    <cfRule type="cellIs" dxfId="271" priority="25" stopIfTrue="1" operator="equal">
      <formula>0</formula>
    </cfRule>
  </conditionalFormatting>
  <conditionalFormatting sqref="BB59">
    <cfRule type="cellIs" dxfId="270" priority="24" stopIfTrue="1" operator="equal">
      <formula>0</formula>
    </cfRule>
  </conditionalFormatting>
  <conditionalFormatting sqref="T51:V51">
    <cfRule type="cellIs" dxfId="269" priority="29" stopIfTrue="1" operator="equal">
      <formula>0</formula>
    </cfRule>
  </conditionalFormatting>
  <conditionalFormatting sqref="T53:V53">
    <cfRule type="cellIs" dxfId="268" priority="28" stopIfTrue="1" operator="equal">
      <formula>0</formula>
    </cfRule>
  </conditionalFormatting>
  <conditionalFormatting sqref="T55:V55">
    <cfRule type="cellIs" dxfId="267" priority="27" stopIfTrue="1" operator="equal">
      <formula>0</formula>
    </cfRule>
  </conditionalFormatting>
  <conditionalFormatting sqref="T57:V57">
    <cfRule type="cellIs" dxfId="266" priority="26" stopIfTrue="1" operator="equal">
      <formula>0</formula>
    </cfRule>
  </conditionalFormatting>
  <conditionalFormatting sqref="T32 V32">
    <cfRule type="cellIs" dxfId="265" priority="18" stopIfTrue="1" operator="equal">
      <formula>0</formula>
    </cfRule>
  </conditionalFormatting>
  <conditionalFormatting sqref="V35">
    <cfRule type="cellIs" dxfId="264" priority="14" stopIfTrue="1" operator="equal">
      <formula>0</formula>
    </cfRule>
  </conditionalFormatting>
  <conditionalFormatting sqref="C35:S35 W35:AD35">
    <cfRule type="cellIs" dxfId="263" priority="15" stopIfTrue="1" operator="equal">
      <formula>0</formula>
    </cfRule>
  </conditionalFormatting>
  <conditionalFormatting sqref="AE35:BE35">
    <cfRule type="cellIs" dxfId="262" priority="8" stopIfTrue="1" operator="equal">
      <formula>0</formula>
    </cfRule>
  </conditionalFormatting>
  <conditionalFormatting sqref="T35">
    <cfRule type="cellIs" dxfId="261" priority="11" stopIfTrue="1" operator="equal">
      <formula>0</formula>
    </cfRule>
  </conditionalFormatting>
  <conditionalFormatting sqref="AE33:BE33">
    <cfRule type="cellIs" dxfId="260" priority="5" stopIfTrue="1" operator="equal">
      <formula>0</formula>
    </cfRule>
  </conditionalFormatting>
  <conditionalFormatting sqref="T33 V33">
    <cfRule type="cellIs" dxfId="259" priority="6" stopIfTrue="1" operator="equal">
      <formula>0</formula>
    </cfRule>
  </conditionalFormatting>
  <conditionalFormatting sqref="C33:S33 W33:AD33">
    <cfRule type="cellIs" dxfId="258" priority="7" stopIfTrue="1" operator="equal">
      <formula>0</formula>
    </cfRule>
  </conditionalFormatting>
  <conditionalFormatting sqref="V34">
    <cfRule type="cellIs" dxfId="257" priority="3" stopIfTrue="1" operator="equal">
      <formula>0</formula>
    </cfRule>
  </conditionalFormatting>
  <conditionalFormatting sqref="C34:S34 W34:AD34">
    <cfRule type="cellIs" dxfId="256" priority="4" stopIfTrue="1" operator="equal">
      <formula>0</formula>
    </cfRule>
  </conditionalFormatting>
  <conditionalFormatting sqref="T34">
    <cfRule type="cellIs" dxfId="255" priority="2" stopIfTrue="1" operator="equal">
      <formula>0</formula>
    </cfRule>
  </conditionalFormatting>
  <conditionalFormatting sqref="AE34:BE34">
    <cfRule type="cellIs" dxfId="254" priority="1" stopIfTrue="1" operator="equal">
      <formula>0</formula>
    </cfRule>
  </conditionalFormatting>
  <pageMargins left="0.78740157480314965" right="0.19685039370078741" top="0.31496062992125984" bottom="0" header="0" footer="0"/>
  <pageSetup paperSize="9" scale="23" fitToHeight="0" orientation="landscape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91"/>
  <sheetViews>
    <sheetView view="pageBreakPreview" topLeftCell="A43" zoomScale="25" zoomScaleNormal="25" zoomScaleSheetLayoutView="25" zoomScalePageLayoutView="25" workbookViewId="0">
      <selection activeCell="AA82" sqref="AA82"/>
    </sheetView>
  </sheetViews>
  <sheetFormatPr defaultColWidth="10.109375" defaultRowHeight="13.2" x14ac:dyDescent="0.25"/>
  <cols>
    <col min="1" max="1" width="4.5546875" style="1" customWidth="1"/>
    <col min="2" max="2" width="10.109375" style="495" customWidth="1"/>
    <col min="3" max="19" width="6.33203125" style="1" hidden="1" customWidth="1"/>
    <col min="20" max="20" width="42.109375" style="1" customWidth="1"/>
    <col min="21" max="21" width="42.109375" style="2" customWidth="1"/>
    <col min="22" max="22" width="44.6640625" style="3" customWidth="1"/>
    <col min="23" max="23" width="12.6640625" style="4" customWidth="1"/>
    <col min="24" max="24" width="25.6640625" style="5" customWidth="1"/>
    <col min="25" max="27" width="12.6640625" style="5" customWidth="1"/>
    <col min="28" max="28" width="16.6640625" style="5" customWidth="1"/>
    <col min="29" max="29" width="8.109375" style="5" customWidth="1"/>
    <col min="30" max="30" width="12.6640625" style="6" hidden="1" customWidth="1"/>
    <col min="31" max="31" width="16.6640625" style="6" customWidth="1"/>
    <col min="32" max="32" width="17.33203125" style="6" customWidth="1"/>
    <col min="33" max="34" width="14.33203125" style="6" customWidth="1"/>
    <col min="35" max="40" width="13" style="6" customWidth="1"/>
    <col min="41" max="41" width="15.77734375" style="6" customWidth="1"/>
    <col min="42" max="42" width="10.6640625" style="1" customWidth="1"/>
    <col min="43" max="43" width="11.77734375" style="1" customWidth="1"/>
    <col min="44" max="49" width="10.6640625" style="1" customWidth="1"/>
    <col min="50" max="51" width="15.77734375" style="1" customWidth="1"/>
    <col min="52" max="52" width="12.109375" style="1" customWidth="1"/>
    <col min="53" max="53" width="12.77734375" style="1" customWidth="1"/>
    <col min="54" max="54" width="15" style="1" customWidth="1"/>
    <col min="55" max="55" width="13.109375" style="1" customWidth="1"/>
    <col min="56" max="56" width="12.6640625" style="1" customWidth="1"/>
    <col min="57" max="57" width="11" style="1" customWidth="1"/>
    <col min="58" max="58" width="5.77734375" style="1" customWidth="1"/>
    <col min="59" max="59" width="1.109375" style="1" customWidth="1"/>
    <col min="60" max="16384" width="10.109375" style="1"/>
  </cols>
  <sheetData>
    <row r="1" spans="2:62" ht="105" customHeight="1" x14ac:dyDescent="0.25">
      <c r="B1" s="1707" t="s">
        <v>49</v>
      </c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1707"/>
      <c r="T1" s="1707"/>
      <c r="U1" s="1707"/>
      <c r="V1" s="1707"/>
      <c r="W1" s="1707"/>
      <c r="X1" s="1707"/>
      <c r="Y1" s="1707"/>
      <c r="Z1" s="1707"/>
      <c r="AA1" s="1707"/>
      <c r="AB1" s="1707"/>
      <c r="AC1" s="1707"/>
      <c r="AD1" s="1707"/>
      <c r="AE1" s="1707"/>
      <c r="AF1" s="1707"/>
      <c r="AG1" s="1707"/>
      <c r="AH1" s="1707"/>
      <c r="AI1" s="1707"/>
      <c r="AJ1" s="1707"/>
      <c r="AK1" s="1707"/>
      <c r="AL1" s="1707"/>
      <c r="AM1" s="1707"/>
      <c r="AN1" s="1707"/>
      <c r="AO1" s="1707"/>
      <c r="AP1" s="1707"/>
      <c r="AQ1" s="1707"/>
      <c r="AR1" s="1707"/>
      <c r="AS1" s="1707"/>
      <c r="AT1" s="1707"/>
      <c r="AU1" s="1707"/>
      <c r="AV1" s="1707"/>
      <c r="AW1" s="1707"/>
      <c r="AX1" s="1707"/>
      <c r="AY1" s="1707"/>
      <c r="AZ1" s="1707"/>
      <c r="BA1" s="1707"/>
    </row>
    <row r="2" spans="2:62" ht="12.75" customHeight="1" x14ac:dyDescent="0.5">
      <c r="B2" s="1717"/>
      <c r="C2" s="1717"/>
      <c r="D2" s="1717"/>
      <c r="E2" s="1717"/>
      <c r="F2" s="1717"/>
      <c r="G2" s="1717"/>
      <c r="H2" s="1717"/>
      <c r="I2" s="1717"/>
      <c r="J2" s="1717"/>
      <c r="K2" s="1717"/>
      <c r="L2" s="1717"/>
      <c r="M2" s="1717"/>
      <c r="N2" s="1717"/>
      <c r="O2" s="1717"/>
      <c r="P2" s="1717"/>
      <c r="Q2" s="1717"/>
      <c r="R2" s="1717"/>
      <c r="S2" s="1717"/>
      <c r="T2" s="1717"/>
      <c r="U2" s="1717"/>
      <c r="V2" s="1717"/>
      <c r="W2" s="1717"/>
      <c r="X2" s="1717"/>
      <c r="Y2" s="1717"/>
      <c r="Z2" s="1717"/>
      <c r="AA2" s="1717"/>
      <c r="AB2" s="1717"/>
      <c r="AC2" s="1717"/>
      <c r="AD2" s="1717"/>
      <c r="AE2" s="1717"/>
      <c r="AF2" s="1717"/>
      <c r="AG2" s="1717"/>
      <c r="AH2" s="1717"/>
      <c r="AI2" s="1717"/>
      <c r="AJ2" s="1717"/>
      <c r="AK2" s="1717"/>
      <c r="AL2" s="1717"/>
      <c r="AM2" s="1717"/>
      <c r="AN2" s="1717"/>
      <c r="AO2" s="1717"/>
      <c r="AP2" s="1717"/>
      <c r="AQ2" s="1717"/>
      <c r="AR2" s="1717"/>
      <c r="AS2" s="1717"/>
      <c r="AT2" s="1717"/>
      <c r="AU2" s="1717"/>
      <c r="AV2" s="1717"/>
      <c r="AW2" s="1717"/>
      <c r="AX2" s="1717"/>
      <c r="AY2" s="1717"/>
      <c r="AZ2" s="1717"/>
      <c r="BA2" s="1717"/>
    </row>
    <row r="3" spans="2:62" ht="90" customHeight="1" x14ac:dyDescent="0.25">
      <c r="B3" s="1718" t="s">
        <v>0</v>
      </c>
      <c r="C3" s="1718"/>
      <c r="D3" s="1718"/>
      <c r="E3" s="1718"/>
      <c r="F3" s="1718"/>
      <c r="G3" s="1718"/>
      <c r="H3" s="1718"/>
      <c r="I3" s="1718"/>
      <c r="J3" s="1718"/>
      <c r="K3" s="1718"/>
      <c r="L3" s="1718"/>
      <c r="M3" s="1718"/>
      <c r="N3" s="1718"/>
      <c r="O3" s="1718"/>
      <c r="P3" s="1718"/>
      <c r="Q3" s="1718"/>
      <c r="R3" s="1718"/>
      <c r="S3" s="1718"/>
      <c r="T3" s="1718"/>
      <c r="U3" s="1718"/>
      <c r="V3" s="1718"/>
      <c r="W3" s="1718"/>
      <c r="X3" s="1718"/>
      <c r="Y3" s="1718"/>
      <c r="Z3" s="1718"/>
      <c r="AA3" s="1718"/>
      <c r="AB3" s="1718"/>
      <c r="AC3" s="1718"/>
      <c r="AD3" s="1718"/>
      <c r="AE3" s="1718"/>
      <c r="AF3" s="1718"/>
      <c r="AG3" s="1718"/>
      <c r="AH3" s="1718"/>
      <c r="AI3" s="1718"/>
      <c r="AJ3" s="1718"/>
      <c r="AK3" s="1718"/>
      <c r="AL3" s="1718"/>
      <c r="AM3" s="1718"/>
      <c r="AN3" s="1718"/>
      <c r="AO3" s="1718"/>
      <c r="AP3" s="1718"/>
      <c r="AQ3" s="1718"/>
      <c r="AR3" s="1718"/>
      <c r="AS3" s="1718"/>
      <c r="AT3" s="1718"/>
      <c r="AU3" s="1718"/>
      <c r="AV3" s="1718"/>
      <c r="AW3" s="1718"/>
      <c r="AX3" s="1718"/>
      <c r="AY3" s="1718"/>
      <c r="AZ3" s="1718"/>
      <c r="BA3" s="1718"/>
    </row>
    <row r="4" spans="2:62" ht="48.75" customHeight="1" x14ac:dyDescent="0.85">
      <c r="B4" s="49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719" t="s">
        <v>39</v>
      </c>
      <c r="U4" s="1719"/>
      <c r="V4" s="47"/>
      <c r="W4" s="47"/>
      <c r="X4" s="1720" t="s">
        <v>158</v>
      </c>
      <c r="Y4" s="1720"/>
      <c r="Z4" s="1720"/>
      <c r="AA4" s="1720"/>
      <c r="AB4" s="1720"/>
      <c r="AC4" s="1720"/>
      <c r="AD4" s="1720"/>
      <c r="AE4" s="1720"/>
      <c r="AF4" s="1720"/>
      <c r="AG4" s="1720"/>
      <c r="AH4" s="1720"/>
      <c r="AI4" s="1720"/>
      <c r="AJ4" s="1720"/>
      <c r="AK4" s="1720"/>
      <c r="AL4" s="1720"/>
      <c r="AM4" s="1720"/>
      <c r="AN4" s="1720"/>
      <c r="AO4" s="1720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spans="2:62" ht="86.4" customHeight="1" x14ac:dyDescent="0.6">
      <c r="T5" s="1406" t="s">
        <v>241</v>
      </c>
      <c r="U5" s="1407"/>
      <c r="V5" s="784"/>
      <c r="W5" s="48"/>
      <c r="X5" s="1800" t="s">
        <v>243</v>
      </c>
      <c r="Y5" s="1800"/>
      <c r="Z5" s="1800"/>
      <c r="AA5" s="1800"/>
      <c r="AB5" s="1800"/>
      <c r="AC5" s="1800"/>
      <c r="AD5" s="1800"/>
      <c r="AE5" s="1800"/>
      <c r="AF5" s="1800"/>
      <c r="AG5" s="1800"/>
      <c r="AH5" s="1800"/>
      <c r="AI5" s="1800"/>
      <c r="AJ5" s="1800"/>
      <c r="AK5" s="1800"/>
      <c r="AL5" s="1800"/>
      <c r="AM5" s="1800"/>
      <c r="AN5" s="1800"/>
      <c r="AO5" s="1800"/>
      <c r="AP5" s="693"/>
      <c r="AQ5" s="693"/>
      <c r="AR5" s="43"/>
      <c r="AS5" s="706"/>
      <c r="AT5" s="706"/>
      <c r="AU5" s="60" t="s">
        <v>1</v>
      </c>
      <c r="AV5" s="61"/>
      <c r="AW5" s="49"/>
      <c r="AX5" s="49"/>
      <c r="AY5" s="49"/>
      <c r="AZ5" s="1707" t="s">
        <v>70</v>
      </c>
      <c r="BA5" s="1707"/>
      <c r="BB5" s="1707"/>
      <c r="BC5" s="1707"/>
      <c r="BD5" s="1707"/>
    </row>
    <row r="6" spans="2:62" ht="67.5" customHeight="1" x14ac:dyDescent="0.55000000000000004">
      <c r="W6" s="1705" t="s">
        <v>43</v>
      </c>
      <c r="X6" s="1705"/>
      <c r="Y6" s="1705"/>
      <c r="Z6" s="1705"/>
      <c r="AA6" s="1705"/>
      <c r="AB6" s="1705"/>
      <c r="AC6" s="55" t="s">
        <v>2</v>
      </c>
      <c r="AD6" s="1455" t="s">
        <v>83</v>
      </c>
      <c r="AE6" s="1455"/>
      <c r="AF6" s="1455"/>
      <c r="AG6" s="1455"/>
      <c r="AH6" s="1455"/>
      <c r="AI6" s="1455"/>
      <c r="AJ6" s="1455"/>
      <c r="AK6" s="1455"/>
      <c r="AL6" s="1455"/>
      <c r="AM6" s="1455"/>
      <c r="AN6" s="1455"/>
      <c r="AO6" s="1455"/>
      <c r="AP6" s="1455"/>
      <c r="AQ6" s="1455"/>
      <c r="AR6" s="1455"/>
      <c r="AS6" s="1455"/>
      <c r="AT6" s="44"/>
      <c r="AU6" s="63" t="s">
        <v>3</v>
      </c>
      <c r="AV6" s="64"/>
      <c r="AW6" s="64"/>
      <c r="AX6" s="64"/>
      <c r="AY6" s="49"/>
      <c r="AZ6" s="1706" t="s">
        <v>4</v>
      </c>
      <c r="BA6" s="1706"/>
      <c r="BB6" s="1706"/>
      <c r="BC6" s="1706"/>
      <c r="BD6" s="62"/>
    </row>
    <row r="7" spans="2:62" ht="120" customHeight="1" x14ac:dyDescent="0.6">
      <c r="B7" s="496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8" t="s">
        <v>239</v>
      </c>
      <c r="U7" s="99"/>
      <c r="V7" s="99"/>
      <c r="W7" s="1453" t="s">
        <v>81</v>
      </c>
      <c r="X7" s="1453"/>
      <c r="Y7" s="1453"/>
      <c r="Z7" s="1453"/>
      <c r="AA7" s="1453"/>
      <c r="AB7" s="1453"/>
      <c r="AC7" s="55" t="s">
        <v>2</v>
      </c>
      <c r="AD7" s="97"/>
      <c r="AE7" s="1449" t="s">
        <v>84</v>
      </c>
      <c r="AF7" s="1449"/>
      <c r="AG7" s="1449"/>
      <c r="AH7" s="1449"/>
      <c r="AI7" s="1449"/>
      <c r="AJ7" s="1449"/>
      <c r="AK7" s="1449"/>
      <c r="AL7" s="1449"/>
      <c r="AM7" s="1449"/>
      <c r="AN7" s="1449"/>
      <c r="AO7" s="1449"/>
      <c r="AP7" s="1449"/>
      <c r="AQ7" s="1449"/>
      <c r="AR7" s="1449"/>
      <c r="AS7" s="1449"/>
      <c r="AT7" s="44"/>
      <c r="AU7" s="65" t="s">
        <v>5</v>
      </c>
      <c r="AV7" s="49"/>
      <c r="AW7" s="49"/>
      <c r="AX7" s="49"/>
      <c r="AY7" s="49"/>
      <c r="AZ7" s="1707" t="s">
        <v>71</v>
      </c>
      <c r="BA7" s="1707"/>
      <c r="BB7" s="1707"/>
      <c r="BC7" s="1707"/>
      <c r="BD7" s="1707"/>
    </row>
    <row r="8" spans="2:62" ht="48" customHeight="1" x14ac:dyDescent="0.6">
      <c r="T8" s="1691" t="s">
        <v>173</v>
      </c>
      <c r="U8" s="1691"/>
      <c r="V8" s="1691"/>
      <c r="W8" s="1692" t="s">
        <v>42</v>
      </c>
      <c r="X8" s="1692"/>
      <c r="Y8" s="1692"/>
      <c r="Z8" s="1692"/>
      <c r="AA8" s="1692"/>
      <c r="AB8" s="1692"/>
      <c r="AC8" s="1692"/>
      <c r="AD8" s="1465" t="s">
        <v>50</v>
      </c>
      <c r="AE8" s="1465"/>
      <c r="AF8" s="1465"/>
      <c r="AG8" s="1465"/>
      <c r="AH8" s="1465"/>
      <c r="AI8" s="1465"/>
      <c r="AJ8" s="1465"/>
      <c r="AK8" s="1465"/>
      <c r="AL8" s="1465"/>
      <c r="AM8" s="1465"/>
      <c r="AN8" s="1465"/>
      <c r="AO8" s="1465"/>
      <c r="AP8" s="1465"/>
      <c r="AQ8" s="1465"/>
      <c r="AR8" s="1465"/>
      <c r="AS8" s="1465"/>
      <c r="AT8" s="44"/>
      <c r="AU8" s="65" t="s">
        <v>6</v>
      </c>
      <c r="AV8" s="709"/>
      <c r="AW8" s="709"/>
      <c r="AX8" s="709"/>
      <c r="AY8" s="1693" t="s">
        <v>126</v>
      </c>
      <c r="AZ8" s="1693"/>
      <c r="BA8" s="1693"/>
      <c r="BB8" s="1693"/>
      <c r="BC8" s="1693"/>
      <c r="BD8" s="1693"/>
      <c r="BE8" s="1693"/>
    </row>
    <row r="9" spans="2:62" ht="48" customHeight="1" x14ac:dyDescent="0.65">
      <c r="U9" s="8"/>
      <c r="V9" s="8"/>
      <c r="W9" s="1694" t="s">
        <v>7</v>
      </c>
      <c r="X9" s="1694"/>
      <c r="Y9" s="1694"/>
      <c r="Z9" s="1694"/>
      <c r="AA9" s="56"/>
      <c r="AB9" s="56"/>
      <c r="AC9" s="55" t="s">
        <v>2</v>
      </c>
      <c r="AD9" s="57"/>
      <c r="AE9" s="79" t="s">
        <v>72</v>
      </c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8"/>
      <c r="AR9" s="59"/>
      <c r="AS9" s="58"/>
      <c r="AT9" s="9"/>
      <c r="AU9" s="709"/>
      <c r="AV9" s="709"/>
      <c r="AW9" s="709"/>
      <c r="AX9" s="709"/>
      <c r="AY9" s="1693"/>
      <c r="AZ9" s="1693"/>
      <c r="BA9" s="1693"/>
      <c r="BB9" s="1693"/>
      <c r="BC9" s="1693"/>
      <c r="BD9" s="1693"/>
      <c r="BE9" s="1693"/>
    </row>
    <row r="10" spans="2:62" ht="18" customHeight="1" thickBot="1" x14ac:dyDescent="0.35">
      <c r="U10" s="8"/>
      <c r="V10" s="8"/>
      <c r="W10" s="10"/>
      <c r="AA10" s="11"/>
      <c r="AB10" s="6"/>
      <c r="AC10" s="6"/>
      <c r="AK10" s="1"/>
      <c r="AL10" s="1"/>
      <c r="AM10" s="1"/>
      <c r="AN10" s="1"/>
      <c r="AO10" s="1"/>
    </row>
    <row r="11" spans="2:62" s="12" customFormat="1" ht="86.25" customHeight="1" thickTop="1" x14ac:dyDescent="0.25">
      <c r="B11" s="1732" t="s">
        <v>69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64" t="s">
        <v>8</v>
      </c>
      <c r="U11" s="1365"/>
      <c r="V11" s="1366"/>
      <c r="W11" s="1370" t="s">
        <v>9</v>
      </c>
      <c r="X11" s="1371"/>
      <c r="Y11" s="1371"/>
      <c r="Z11" s="1371"/>
      <c r="AA11" s="1371"/>
      <c r="AB11" s="1371"/>
      <c r="AC11" s="1371"/>
      <c r="AD11" s="1372"/>
      <c r="AE11" s="1376" t="s">
        <v>10</v>
      </c>
      <c r="AF11" s="1377"/>
      <c r="AG11" s="1382" t="s">
        <v>11</v>
      </c>
      <c r="AH11" s="1383"/>
      <c r="AI11" s="1383"/>
      <c r="AJ11" s="1383"/>
      <c r="AK11" s="1383"/>
      <c r="AL11" s="1383"/>
      <c r="AM11" s="1383"/>
      <c r="AN11" s="1702"/>
      <c r="AO11" s="1299" t="s">
        <v>12</v>
      </c>
      <c r="AP11" s="1678" t="s">
        <v>13</v>
      </c>
      <c r="AQ11" s="1301"/>
      <c r="AR11" s="1301"/>
      <c r="AS11" s="1301"/>
      <c r="AT11" s="1301"/>
      <c r="AU11" s="1301"/>
      <c r="AV11" s="1301"/>
      <c r="AW11" s="1679"/>
      <c r="AX11" s="1708" t="s">
        <v>51</v>
      </c>
      <c r="AY11" s="1709"/>
      <c r="AZ11" s="1709"/>
      <c r="BA11" s="1709"/>
      <c r="BB11" s="1709"/>
      <c r="BC11" s="1709"/>
      <c r="BD11" s="1709"/>
      <c r="BE11" s="1710"/>
      <c r="BF11" s="53"/>
    </row>
    <row r="12" spans="2:62" s="12" customFormat="1" ht="49.95" customHeight="1" x14ac:dyDescent="0.25">
      <c r="B12" s="1733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7"/>
      <c r="U12" s="1368"/>
      <c r="V12" s="1369"/>
      <c r="W12" s="1373"/>
      <c r="X12" s="1374"/>
      <c r="Y12" s="1374"/>
      <c r="Z12" s="1374"/>
      <c r="AA12" s="1374"/>
      <c r="AB12" s="1374"/>
      <c r="AC12" s="1374"/>
      <c r="AD12" s="1375"/>
      <c r="AE12" s="1378"/>
      <c r="AF12" s="1379"/>
      <c r="AG12" s="1384"/>
      <c r="AH12" s="1385"/>
      <c r="AI12" s="1385"/>
      <c r="AJ12" s="1385"/>
      <c r="AK12" s="1385"/>
      <c r="AL12" s="1385"/>
      <c r="AM12" s="1385"/>
      <c r="AN12" s="1703"/>
      <c r="AO12" s="1300"/>
      <c r="AP12" s="1680"/>
      <c r="AQ12" s="1302"/>
      <c r="AR12" s="1302"/>
      <c r="AS12" s="1302"/>
      <c r="AT12" s="1302"/>
      <c r="AU12" s="1302"/>
      <c r="AV12" s="1302"/>
      <c r="AW12" s="1681"/>
      <c r="AX12" s="1711" t="s">
        <v>100</v>
      </c>
      <c r="AY12" s="1712"/>
      <c r="AZ12" s="1712"/>
      <c r="BA12" s="1712"/>
      <c r="BB12" s="1712"/>
      <c r="BC12" s="1712"/>
      <c r="BD12" s="1712"/>
      <c r="BE12" s="1713"/>
      <c r="BF12" s="52"/>
    </row>
    <row r="13" spans="2:62" s="12" customFormat="1" ht="49.95" customHeight="1" x14ac:dyDescent="0.25">
      <c r="B13" s="1733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7"/>
      <c r="U13" s="1368"/>
      <c r="V13" s="1369"/>
      <c r="W13" s="1373"/>
      <c r="X13" s="1374"/>
      <c r="Y13" s="1374"/>
      <c r="Z13" s="1374"/>
      <c r="AA13" s="1374"/>
      <c r="AB13" s="1374"/>
      <c r="AC13" s="1374"/>
      <c r="AD13" s="1375"/>
      <c r="AE13" s="1380"/>
      <c r="AF13" s="1381"/>
      <c r="AG13" s="1386"/>
      <c r="AH13" s="1387"/>
      <c r="AI13" s="1387"/>
      <c r="AJ13" s="1387"/>
      <c r="AK13" s="1387"/>
      <c r="AL13" s="1387"/>
      <c r="AM13" s="1387"/>
      <c r="AN13" s="1704"/>
      <c r="AO13" s="1300"/>
      <c r="AP13" s="1682"/>
      <c r="AQ13" s="1303"/>
      <c r="AR13" s="1303"/>
      <c r="AS13" s="1303"/>
      <c r="AT13" s="1303"/>
      <c r="AU13" s="1303"/>
      <c r="AV13" s="1303"/>
      <c r="AW13" s="1683"/>
      <c r="AX13" s="1714" t="s">
        <v>205</v>
      </c>
      <c r="AY13" s="1715"/>
      <c r="AZ13" s="1715"/>
      <c r="BA13" s="1715"/>
      <c r="BB13" s="1715"/>
      <c r="BC13" s="1715"/>
      <c r="BD13" s="1715"/>
      <c r="BE13" s="1716"/>
      <c r="BF13" s="54"/>
    </row>
    <row r="14" spans="2:62" s="12" customFormat="1" ht="40.049999999999997" customHeight="1" x14ac:dyDescent="0.25">
      <c r="B14" s="1733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7"/>
      <c r="U14" s="1368"/>
      <c r="V14" s="1369"/>
      <c r="W14" s="1373"/>
      <c r="X14" s="1374"/>
      <c r="Y14" s="1374"/>
      <c r="Z14" s="1374"/>
      <c r="AA14" s="1374"/>
      <c r="AB14" s="1374"/>
      <c r="AC14" s="1374"/>
      <c r="AD14" s="1375"/>
      <c r="AE14" s="1304" t="s">
        <v>14</v>
      </c>
      <c r="AF14" s="1312" t="s">
        <v>15</v>
      </c>
      <c r="AG14" s="1304" t="s">
        <v>16</v>
      </c>
      <c r="AH14" s="1686" t="s">
        <v>17</v>
      </c>
      <c r="AI14" s="1309"/>
      <c r="AJ14" s="1309"/>
      <c r="AK14" s="1309"/>
      <c r="AL14" s="1309"/>
      <c r="AM14" s="1309"/>
      <c r="AN14" s="1687"/>
      <c r="AO14" s="1300"/>
      <c r="AP14" s="1688" t="s">
        <v>18</v>
      </c>
      <c r="AQ14" s="1297" t="s">
        <v>19</v>
      </c>
      <c r="AR14" s="1297" t="s">
        <v>20</v>
      </c>
      <c r="AS14" s="1354" t="s">
        <v>21</v>
      </c>
      <c r="AT14" s="1354" t="s">
        <v>22</v>
      </c>
      <c r="AU14" s="1297" t="s">
        <v>23</v>
      </c>
      <c r="AV14" s="1297" t="s">
        <v>24</v>
      </c>
      <c r="AW14" s="1659" t="s">
        <v>25</v>
      </c>
      <c r="AX14" s="1662" t="s">
        <v>102</v>
      </c>
      <c r="AY14" s="1663"/>
      <c r="AZ14" s="1663"/>
      <c r="BA14" s="1664"/>
      <c r="BB14" s="1662" t="s">
        <v>103</v>
      </c>
      <c r="BC14" s="1663"/>
      <c r="BD14" s="1663"/>
      <c r="BE14" s="1664"/>
    </row>
    <row r="15" spans="2:62" s="13" customFormat="1" ht="40.049999999999997" customHeight="1" x14ac:dyDescent="0.25">
      <c r="B15" s="1733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7"/>
      <c r="U15" s="1368"/>
      <c r="V15" s="1369"/>
      <c r="W15" s="1373"/>
      <c r="X15" s="1374"/>
      <c r="Y15" s="1374"/>
      <c r="Z15" s="1374"/>
      <c r="AA15" s="1374"/>
      <c r="AB15" s="1374"/>
      <c r="AC15" s="1374"/>
      <c r="AD15" s="1375"/>
      <c r="AE15" s="1306"/>
      <c r="AF15" s="1313"/>
      <c r="AG15" s="1306"/>
      <c r="AH15" s="1336" t="s">
        <v>53</v>
      </c>
      <c r="AI15" s="1665"/>
      <c r="AJ15" s="1340" t="s">
        <v>56</v>
      </c>
      <c r="AK15" s="1341"/>
      <c r="AL15" s="1667" t="s">
        <v>68</v>
      </c>
      <c r="AM15" s="1345"/>
      <c r="AN15" s="1669" t="s">
        <v>48</v>
      </c>
      <c r="AO15" s="1300"/>
      <c r="AP15" s="1689"/>
      <c r="AQ15" s="1298"/>
      <c r="AR15" s="1298"/>
      <c r="AS15" s="1355"/>
      <c r="AT15" s="1355"/>
      <c r="AU15" s="1298"/>
      <c r="AV15" s="1298"/>
      <c r="AW15" s="1660"/>
      <c r="AX15" s="1672" t="s">
        <v>41</v>
      </c>
      <c r="AY15" s="1673"/>
      <c r="AZ15" s="1673"/>
      <c r="BA15" s="1674"/>
      <c r="BB15" s="1672" t="s">
        <v>41</v>
      </c>
      <c r="BC15" s="1673"/>
      <c r="BD15" s="1673"/>
      <c r="BE15" s="1674"/>
      <c r="BJ15" s="1432"/>
    </row>
    <row r="16" spans="2:62" s="13" customFormat="1" ht="30" customHeight="1" x14ac:dyDescent="0.25">
      <c r="B16" s="1733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7"/>
      <c r="U16" s="1368"/>
      <c r="V16" s="1369"/>
      <c r="W16" s="1373"/>
      <c r="X16" s="1374"/>
      <c r="Y16" s="1374"/>
      <c r="Z16" s="1374"/>
      <c r="AA16" s="1374"/>
      <c r="AB16" s="1374"/>
      <c r="AC16" s="1374"/>
      <c r="AD16" s="1375"/>
      <c r="AE16" s="1306"/>
      <c r="AF16" s="1313"/>
      <c r="AG16" s="1306"/>
      <c r="AH16" s="1338"/>
      <c r="AI16" s="1666"/>
      <c r="AJ16" s="1342"/>
      <c r="AK16" s="1343"/>
      <c r="AL16" s="1668"/>
      <c r="AM16" s="1347"/>
      <c r="AN16" s="1670"/>
      <c r="AO16" s="1300"/>
      <c r="AP16" s="1689"/>
      <c r="AQ16" s="1298"/>
      <c r="AR16" s="1298"/>
      <c r="AS16" s="1355"/>
      <c r="AT16" s="1355"/>
      <c r="AU16" s="1298"/>
      <c r="AV16" s="1298"/>
      <c r="AW16" s="1660"/>
      <c r="AX16" s="1319" t="s">
        <v>16</v>
      </c>
      <c r="AY16" s="1699" t="s">
        <v>27</v>
      </c>
      <c r="AZ16" s="1700"/>
      <c r="BA16" s="1701"/>
      <c r="BB16" s="1319" t="s">
        <v>16</v>
      </c>
      <c r="BC16" s="1695" t="s">
        <v>27</v>
      </c>
      <c r="BD16" s="1696"/>
      <c r="BE16" s="1697"/>
      <c r="BJ16" s="1432"/>
    </row>
    <row r="17" spans="1:62" s="13" customFormat="1" ht="155.25" customHeight="1" thickBot="1" x14ac:dyDescent="0.3">
      <c r="B17" s="1734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735"/>
      <c r="U17" s="1736"/>
      <c r="V17" s="1737"/>
      <c r="W17" s="1738"/>
      <c r="X17" s="1739"/>
      <c r="Y17" s="1739"/>
      <c r="Z17" s="1739"/>
      <c r="AA17" s="1739"/>
      <c r="AB17" s="1739"/>
      <c r="AC17" s="1739"/>
      <c r="AD17" s="1740"/>
      <c r="AE17" s="1684"/>
      <c r="AF17" s="1685"/>
      <c r="AG17" s="1684"/>
      <c r="AH17" s="141" t="s">
        <v>54</v>
      </c>
      <c r="AI17" s="142" t="s">
        <v>55</v>
      </c>
      <c r="AJ17" s="141" t="s">
        <v>54</v>
      </c>
      <c r="AK17" s="142" t="s">
        <v>55</v>
      </c>
      <c r="AL17" s="141" t="s">
        <v>54</v>
      </c>
      <c r="AM17" s="142" t="s">
        <v>55</v>
      </c>
      <c r="AN17" s="1671"/>
      <c r="AO17" s="1677"/>
      <c r="AP17" s="1690"/>
      <c r="AQ17" s="1675"/>
      <c r="AR17" s="1675"/>
      <c r="AS17" s="1676"/>
      <c r="AT17" s="1676"/>
      <c r="AU17" s="1675"/>
      <c r="AV17" s="1675"/>
      <c r="AW17" s="1661"/>
      <c r="AX17" s="1698"/>
      <c r="AY17" s="143" t="s">
        <v>26</v>
      </c>
      <c r="AZ17" s="143" t="s">
        <v>28</v>
      </c>
      <c r="BA17" s="144" t="s">
        <v>52</v>
      </c>
      <c r="BB17" s="1698"/>
      <c r="BC17" s="145" t="s">
        <v>26</v>
      </c>
      <c r="BD17" s="145" t="s">
        <v>28</v>
      </c>
      <c r="BE17" s="146" t="s">
        <v>29</v>
      </c>
      <c r="BJ17" s="1432"/>
    </row>
    <row r="18" spans="1:62" s="14" customFormat="1" ht="42.75" customHeight="1" thickTop="1" thickBot="1" x14ac:dyDescent="0.3">
      <c r="B18" s="148">
        <v>1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326">
        <v>2</v>
      </c>
      <c r="U18" s="1327"/>
      <c r="V18" s="1328"/>
      <c r="W18" s="1329">
        <v>3</v>
      </c>
      <c r="X18" s="1330"/>
      <c r="Y18" s="1330"/>
      <c r="Z18" s="1330"/>
      <c r="AA18" s="1330"/>
      <c r="AB18" s="1330"/>
      <c r="AC18" s="1330"/>
      <c r="AD18" s="1578"/>
      <c r="AE18" s="688">
        <v>4</v>
      </c>
      <c r="AF18" s="150">
        <v>5</v>
      </c>
      <c r="AG18" s="151">
        <v>6</v>
      </c>
      <c r="AH18" s="152">
        <v>7</v>
      </c>
      <c r="AI18" s="153">
        <v>8</v>
      </c>
      <c r="AJ18" s="153">
        <v>9</v>
      </c>
      <c r="AK18" s="152">
        <v>10</v>
      </c>
      <c r="AL18" s="153">
        <v>11</v>
      </c>
      <c r="AM18" s="153">
        <v>12</v>
      </c>
      <c r="AN18" s="154">
        <v>13</v>
      </c>
      <c r="AO18" s="155">
        <v>14</v>
      </c>
      <c r="AP18" s="151">
        <v>15</v>
      </c>
      <c r="AQ18" s="152">
        <v>16</v>
      </c>
      <c r="AR18" s="153">
        <v>17</v>
      </c>
      <c r="AS18" s="153">
        <v>18</v>
      </c>
      <c r="AT18" s="152">
        <v>19</v>
      </c>
      <c r="AU18" s="153">
        <v>20</v>
      </c>
      <c r="AV18" s="153">
        <v>21</v>
      </c>
      <c r="AW18" s="156">
        <v>22</v>
      </c>
      <c r="AX18" s="151">
        <v>23</v>
      </c>
      <c r="AY18" s="153">
        <v>24</v>
      </c>
      <c r="AZ18" s="152">
        <v>25</v>
      </c>
      <c r="BA18" s="150">
        <v>26</v>
      </c>
      <c r="BB18" s="151">
        <v>27</v>
      </c>
      <c r="BC18" s="152">
        <v>28</v>
      </c>
      <c r="BD18" s="153">
        <v>29</v>
      </c>
      <c r="BE18" s="157">
        <v>30</v>
      </c>
    </row>
    <row r="19" spans="1:62" s="14" customFormat="1" ht="49.95" customHeight="1" thickBot="1" x14ac:dyDescent="0.3">
      <c r="B19" s="1456" t="s">
        <v>57</v>
      </c>
      <c r="C19" s="1285"/>
      <c r="D19" s="1285"/>
      <c r="E19" s="1285"/>
      <c r="F19" s="1285"/>
      <c r="G19" s="1285"/>
      <c r="H19" s="1285"/>
      <c r="I19" s="1285"/>
      <c r="J19" s="1285"/>
      <c r="K19" s="1285"/>
      <c r="L19" s="1285"/>
      <c r="M19" s="1285"/>
      <c r="N19" s="1285"/>
      <c r="O19" s="1285"/>
      <c r="P19" s="1285"/>
      <c r="Q19" s="1285"/>
      <c r="R19" s="1285"/>
      <c r="S19" s="1285"/>
      <c r="T19" s="1285"/>
      <c r="U19" s="1285"/>
      <c r="V19" s="1285"/>
      <c r="W19" s="1285"/>
      <c r="X19" s="1285"/>
      <c r="Y19" s="1285"/>
      <c r="Z19" s="1285"/>
      <c r="AA19" s="1285"/>
      <c r="AB19" s="1285"/>
      <c r="AC19" s="1285"/>
      <c r="AD19" s="1285"/>
      <c r="AE19" s="1285"/>
      <c r="AF19" s="1285"/>
      <c r="AG19" s="1285"/>
      <c r="AH19" s="1285"/>
      <c r="AI19" s="1285"/>
      <c r="AJ19" s="1285"/>
      <c r="AK19" s="1285"/>
      <c r="AL19" s="1285"/>
      <c r="AM19" s="1285"/>
      <c r="AN19" s="1285"/>
      <c r="AO19" s="1285"/>
      <c r="AP19" s="1285"/>
      <c r="AQ19" s="1285"/>
      <c r="AR19" s="1285"/>
      <c r="AS19" s="1285"/>
      <c r="AT19" s="1285"/>
      <c r="AU19" s="1285"/>
      <c r="AV19" s="1285"/>
      <c r="AW19" s="1285"/>
      <c r="AX19" s="1285"/>
      <c r="AY19" s="1285"/>
      <c r="AZ19" s="1285"/>
      <c r="BA19" s="1285"/>
      <c r="BB19" s="1285"/>
      <c r="BC19" s="1285"/>
      <c r="BD19" s="1285"/>
      <c r="BE19" s="1652"/>
      <c r="BH19" s="1432"/>
    </row>
    <row r="20" spans="1:62" s="14" customFormat="1" ht="49.95" customHeight="1" thickBot="1" x14ac:dyDescent="0.3">
      <c r="A20" s="94"/>
      <c r="B20" s="1276" t="s">
        <v>58</v>
      </c>
      <c r="C20" s="1277"/>
      <c r="D20" s="1277"/>
      <c r="E20" s="1277"/>
      <c r="F20" s="1277"/>
      <c r="G20" s="1277"/>
      <c r="H20" s="1277"/>
      <c r="I20" s="1277"/>
      <c r="J20" s="1277"/>
      <c r="K20" s="1277"/>
      <c r="L20" s="1277"/>
      <c r="M20" s="1277"/>
      <c r="N20" s="1277"/>
      <c r="O20" s="1277"/>
      <c r="P20" s="1277"/>
      <c r="Q20" s="1277"/>
      <c r="R20" s="1277"/>
      <c r="S20" s="1277"/>
      <c r="T20" s="1277"/>
      <c r="U20" s="1277"/>
      <c r="V20" s="1277"/>
      <c r="W20" s="1277"/>
      <c r="X20" s="1277"/>
      <c r="Y20" s="1277"/>
      <c r="Z20" s="1277"/>
      <c r="AA20" s="1277"/>
      <c r="AB20" s="1277"/>
      <c r="AC20" s="1277"/>
      <c r="AD20" s="1277"/>
      <c r="AE20" s="1277"/>
      <c r="AF20" s="1277"/>
      <c r="AG20" s="1277"/>
      <c r="AH20" s="1277"/>
      <c r="AI20" s="1277"/>
      <c r="AJ20" s="1277"/>
      <c r="AK20" s="1277"/>
      <c r="AL20" s="1277"/>
      <c r="AM20" s="1277"/>
      <c r="AN20" s="1277"/>
      <c r="AO20" s="1277"/>
      <c r="AP20" s="1277"/>
      <c r="AQ20" s="1277"/>
      <c r="AR20" s="1277"/>
      <c r="AS20" s="1277"/>
      <c r="AT20" s="1277"/>
      <c r="AU20" s="1277"/>
      <c r="AV20" s="1277"/>
      <c r="AW20" s="1277"/>
      <c r="AX20" s="1277"/>
      <c r="AY20" s="1277"/>
      <c r="AZ20" s="1277"/>
      <c r="BA20" s="1277"/>
      <c r="BB20" s="1277"/>
      <c r="BC20" s="1277"/>
      <c r="BD20" s="1277"/>
      <c r="BE20" s="1286"/>
      <c r="BH20" s="1432"/>
    </row>
    <row r="21" spans="1:62" s="15" customFormat="1" ht="94.2" customHeight="1" thickBot="1" x14ac:dyDescent="0.3">
      <c r="B21" s="367">
        <v>1</v>
      </c>
      <c r="C21" s="368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70"/>
      <c r="T21" s="1653" t="s">
        <v>106</v>
      </c>
      <c r="U21" s="1654"/>
      <c r="V21" s="1655"/>
      <c r="W21" s="1656" t="s">
        <v>72</v>
      </c>
      <c r="X21" s="1657"/>
      <c r="Y21" s="1657"/>
      <c r="Z21" s="1657"/>
      <c r="AA21" s="1657"/>
      <c r="AB21" s="1657"/>
      <c r="AC21" s="1657"/>
      <c r="AD21" s="1658"/>
      <c r="AE21" s="371">
        <v>6</v>
      </c>
      <c r="AF21" s="372">
        <f>AE21*30</f>
        <v>180</v>
      </c>
      <c r="AG21" s="373">
        <f>AH21+AJ21+AL21</f>
        <v>72</v>
      </c>
      <c r="AH21" s="374">
        <f>(BC21+AY21)*18</f>
        <v>36</v>
      </c>
      <c r="AI21" s="374">
        <f>IF(CEILING(AH21*коеф,2)&gt;AH21,AH21,CEILING(AH21*коеф,2))</f>
        <v>0</v>
      </c>
      <c r="AJ21" s="375">
        <f>(BD21+AZ21)*18</f>
        <v>0</v>
      </c>
      <c r="AK21" s="374">
        <f>IF(CEILING(AJ21*коеф,2)&gt;AJ21,AJ21,CEILING(AJ21*коеф,2))</f>
        <v>0</v>
      </c>
      <c r="AL21" s="374">
        <f>(BE21+BA21)*18</f>
        <v>36</v>
      </c>
      <c r="AM21" s="374">
        <f>IF(CEILING(AL21*коеф,2)&gt;AL21,AL21,CEILING(AL21*коеф,2))</f>
        <v>0</v>
      </c>
      <c r="AN21" s="376"/>
      <c r="AO21" s="377">
        <f>AF21-AG21</f>
        <v>108</v>
      </c>
      <c r="AP21" s="373">
        <v>5</v>
      </c>
      <c r="AQ21" s="374"/>
      <c r="AR21" s="374">
        <v>5</v>
      </c>
      <c r="AS21" s="378"/>
      <c r="AT21" s="378"/>
      <c r="AU21" s="378"/>
      <c r="AV21" s="378"/>
      <c r="AW21" s="379"/>
      <c r="AX21" s="380">
        <f>SUM(AY21:BA21)</f>
        <v>4</v>
      </c>
      <c r="AY21" s="381">
        <v>2</v>
      </c>
      <c r="AZ21" s="381"/>
      <c r="BA21" s="382">
        <v>2</v>
      </c>
      <c r="BB21" s="380"/>
      <c r="BC21" s="381"/>
      <c r="BD21" s="381"/>
      <c r="BE21" s="382"/>
      <c r="BH21" s="1432"/>
    </row>
    <row r="22" spans="1:62" s="15" customFormat="1" ht="49.95" customHeight="1" thickBot="1" x14ac:dyDescent="0.3">
      <c r="A22" s="95"/>
      <c r="B22" s="1596" t="s">
        <v>59</v>
      </c>
      <c r="C22" s="1597"/>
      <c r="D22" s="1597"/>
      <c r="E22" s="1597"/>
      <c r="F22" s="1597"/>
      <c r="G22" s="1597"/>
      <c r="H22" s="1597"/>
      <c r="I22" s="1597"/>
      <c r="J22" s="1597"/>
      <c r="K22" s="1597"/>
      <c r="L22" s="1597"/>
      <c r="M22" s="1597"/>
      <c r="N22" s="1597"/>
      <c r="O22" s="1597"/>
      <c r="P22" s="1597"/>
      <c r="Q22" s="1597"/>
      <c r="R22" s="1597"/>
      <c r="S22" s="1597"/>
      <c r="T22" s="1597"/>
      <c r="U22" s="1597"/>
      <c r="V22" s="1597"/>
      <c r="W22" s="1597"/>
      <c r="X22" s="1597"/>
      <c r="Y22" s="1597"/>
      <c r="Z22" s="1597"/>
      <c r="AA22" s="1597"/>
      <c r="AB22" s="1597"/>
      <c r="AC22" s="1597"/>
      <c r="AD22" s="1598"/>
      <c r="AE22" s="166">
        <f>SUM(AE21:AE21)</f>
        <v>6</v>
      </c>
      <c r="AF22" s="167">
        <f>SUM(AF21:AF21)</f>
        <v>180</v>
      </c>
      <c r="AG22" s="168">
        <f>SUM(AG21:AG21)</f>
        <v>72</v>
      </c>
      <c r="AH22" s="169">
        <f>SUM(AH21:AH21)</f>
        <v>36</v>
      </c>
      <c r="AI22" s="169"/>
      <c r="AJ22" s="383">
        <f>SUM(AJ21:AJ21)</f>
        <v>0</v>
      </c>
      <c r="AK22" s="169"/>
      <c r="AL22" s="169">
        <f>SUM(AL21:AL21)</f>
        <v>36</v>
      </c>
      <c r="AM22" s="170"/>
      <c r="AN22" s="170"/>
      <c r="AO22" s="171">
        <f>SUM(AO21:AO21)</f>
        <v>108</v>
      </c>
      <c r="AP22" s="174">
        <f t="shared" ref="AP22:AW22" si="0">COUNT(AP21:AP21)</f>
        <v>1</v>
      </c>
      <c r="AQ22" s="375">
        <f t="shared" si="0"/>
        <v>0</v>
      </c>
      <c r="AR22" s="175">
        <f t="shared" si="0"/>
        <v>1</v>
      </c>
      <c r="AS22" s="375">
        <f t="shared" si="0"/>
        <v>0</v>
      </c>
      <c r="AT22" s="375">
        <f t="shared" si="0"/>
        <v>0</v>
      </c>
      <c r="AU22" s="375">
        <f t="shared" si="0"/>
        <v>0</v>
      </c>
      <c r="AV22" s="375">
        <f t="shared" si="0"/>
        <v>0</v>
      </c>
      <c r="AW22" s="372">
        <f t="shared" si="0"/>
        <v>0</v>
      </c>
      <c r="AX22" s="384">
        <f t="shared" ref="AX22:BE22" si="1">SUM(AX21:AX21)</f>
        <v>4</v>
      </c>
      <c r="AY22" s="375">
        <f t="shared" si="1"/>
        <v>2</v>
      </c>
      <c r="AZ22" s="375">
        <f t="shared" si="1"/>
        <v>0</v>
      </c>
      <c r="BA22" s="176">
        <f t="shared" si="1"/>
        <v>2</v>
      </c>
      <c r="BB22" s="384">
        <f t="shared" si="1"/>
        <v>0</v>
      </c>
      <c r="BC22" s="375">
        <f t="shared" si="1"/>
        <v>0</v>
      </c>
      <c r="BD22" s="375">
        <f t="shared" si="1"/>
        <v>0</v>
      </c>
      <c r="BE22" s="372">
        <f t="shared" si="1"/>
        <v>0</v>
      </c>
    </row>
    <row r="23" spans="1:62" s="15" customFormat="1" ht="49.95" customHeight="1" thickBot="1" x14ac:dyDescent="0.3">
      <c r="A23" s="95"/>
      <c r="B23" s="1276" t="s">
        <v>60</v>
      </c>
      <c r="C23" s="1285"/>
      <c r="D23" s="1285"/>
      <c r="E23" s="1285"/>
      <c r="F23" s="1285"/>
      <c r="G23" s="1285"/>
      <c r="H23" s="1285"/>
      <c r="I23" s="1285"/>
      <c r="J23" s="1285"/>
      <c r="K23" s="1285"/>
      <c r="L23" s="1285"/>
      <c r="M23" s="1285"/>
      <c r="N23" s="1285"/>
      <c r="O23" s="1285"/>
      <c r="P23" s="1285"/>
      <c r="Q23" s="1285"/>
      <c r="R23" s="1285"/>
      <c r="S23" s="1285"/>
      <c r="T23" s="1277"/>
      <c r="U23" s="1277"/>
      <c r="V23" s="1277"/>
      <c r="W23" s="1277"/>
      <c r="X23" s="1277"/>
      <c r="Y23" s="1277"/>
      <c r="Z23" s="1277"/>
      <c r="AA23" s="1277"/>
      <c r="AB23" s="1277"/>
      <c r="AC23" s="1277"/>
      <c r="AD23" s="1277"/>
      <c r="AE23" s="1277"/>
      <c r="AF23" s="1277"/>
      <c r="AG23" s="1277"/>
      <c r="AH23" s="1277"/>
      <c r="AI23" s="1277"/>
      <c r="AJ23" s="1277"/>
      <c r="AK23" s="1277"/>
      <c r="AL23" s="1277"/>
      <c r="AM23" s="1277"/>
      <c r="AN23" s="1277"/>
      <c r="AO23" s="1285"/>
      <c r="AP23" s="1277"/>
      <c r="AQ23" s="1277"/>
      <c r="AR23" s="1277"/>
      <c r="AS23" s="1277"/>
      <c r="AT23" s="1277"/>
      <c r="AU23" s="1277"/>
      <c r="AV23" s="1277"/>
      <c r="AW23" s="1277"/>
      <c r="AX23" s="1277"/>
      <c r="AY23" s="1277"/>
      <c r="AZ23" s="1277"/>
      <c r="BA23" s="1277"/>
      <c r="BB23" s="1277"/>
      <c r="BC23" s="1277"/>
      <c r="BD23" s="1277"/>
      <c r="BE23" s="1286"/>
    </row>
    <row r="24" spans="1:62" s="15" customFormat="1" ht="91.8" customHeight="1" thickBot="1" x14ac:dyDescent="0.3">
      <c r="B24" s="385">
        <v>2</v>
      </c>
      <c r="C24" s="386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8"/>
      <c r="T24" s="1591" t="s">
        <v>107</v>
      </c>
      <c r="U24" s="1592"/>
      <c r="V24" s="1593"/>
      <c r="W24" s="1568" t="s">
        <v>72</v>
      </c>
      <c r="X24" s="1569"/>
      <c r="Y24" s="1569"/>
      <c r="Z24" s="1569"/>
      <c r="AA24" s="1569"/>
      <c r="AB24" s="1569"/>
      <c r="AC24" s="1569"/>
      <c r="AD24" s="1570"/>
      <c r="AE24" s="389">
        <v>4</v>
      </c>
      <c r="AF24" s="660">
        <f>AE24*30</f>
        <v>120</v>
      </c>
      <c r="AG24" s="390">
        <f>AH24+AJ24+AL24</f>
        <v>54</v>
      </c>
      <c r="AH24" s="391">
        <v>36</v>
      </c>
      <c r="AI24" s="391">
        <f>IF(CEILING(AH24*коеф,2)&gt;AH24,AH24,CEILING(AH24*коеф,2))</f>
        <v>0</v>
      </c>
      <c r="AJ24" s="391"/>
      <c r="AK24" s="391">
        <f>IF(CEILING(AJ24*коеф,2)&gt;AJ24,AJ24,CEILING(AJ24*коеф,2))</f>
        <v>0</v>
      </c>
      <c r="AL24" s="391">
        <v>18</v>
      </c>
      <c r="AM24" s="391">
        <f>IF(CEILING(AL24*коеф,2)&gt;AL24,AL24,CEILING(AL24*коеф,2))</f>
        <v>0</v>
      </c>
      <c r="AN24" s="392"/>
      <c r="AO24" s="664">
        <f>AF24-AG24</f>
        <v>66</v>
      </c>
      <c r="AP24" s="390">
        <v>5</v>
      </c>
      <c r="AQ24" s="391"/>
      <c r="AR24" s="391">
        <v>5</v>
      </c>
      <c r="AS24" s="701"/>
      <c r="AT24" s="701"/>
      <c r="AU24" s="701"/>
      <c r="AV24" s="701"/>
      <c r="AW24" s="667"/>
      <c r="AX24" s="394">
        <f>SUM(AY24:BA24)</f>
        <v>3</v>
      </c>
      <c r="AY24" s="701">
        <v>2</v>
      </c>
      <c r="AZ24" s="701"/>
      <c r="BA24" s="667">
        <v>1</v>
      </c>
      <c r="BB24" s="395">
        <f>SUM(BC24:BE24)</f>
        <v>0</v>
      </c>
      <c r="BC24" s="396"/>
      <c r="BD24" s="396"/>
      <c r="BE24" s="397"/>
    </row>
    <row r="25" spans="1:62" s="15" customFormat="1" ht="91.8" customHeight="1" x14ac:dyDescent="0.25">
      <c r="B25" s="399">
        <v>3</v>
      </c>
      <c r="C25" s="386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8"/>
      <c r="T25" s="1579" t="s">
        <v>196</v>
      </c>
      <c r="U25" s="1580"/>
      <c r="V25" s="1581"/>
      <c r="W25" s="1582" t="s">
        <v>72</v>
      </c>
      <c r="X25" s="1583"/>
      <c r="Y25" s="1583"/>
      <c r="Z25" s="1583"/>
      <c r="AA25" s="1583"/>
      <c r="AB25" s="1583"/>
      <c r="AC25" s="1583"/>
      <c r="AD25" s="1584"/>
      <c r="AE25" s="659">
        <v>1</v>
      </c>
      <c r="AF25" s="661">
        <f>AE25*30</f>
        <v>30</v>
      </c>
      <c r="AG25" s="402"/>
      <c r="AH25" s="403"/>
      <c r="AI25" s="403"/>
      <c r="AJ25" s="403"/>
      <c r="AK25" s="403"/>
      <c r="AL25" s="403"/>
      <c r="AM25" s="403"/>
      <c r="AN25" s="404"/>
      <c r="AO25" s="651">
        <f>AF25-AG25</f>
        <v>30</v>
      </c>
      <c r="AP25" s="402"/>
      <c r="AQ25" s="403">
        <v>5</v>
      </c>
      <c r="AR25" s="403"/>
      <c r="AS25" s="699"/>
      <c r="AT25" s="699">
        <v>5</v>
      </c>
      <c r="AU25" s="699"/>
      <c r="AV25" s="699"/>
      <c r="AW25" s="668"/>
      <c r="AX25" s="398"/>
      <c r="AY25" s="699"/>
      <c r="AZ25" s="699"/>
      <c r="BA25" s="668"/>
      <c r="BB25" s="715"/>
      <c r="BC25" s="407"/>
      <c r="BD25" s="407"/>
      <c r="BE25" s="408"/>
    </row>
    <row r="26" spans="1:62" s="15" customFormat="1" ht="91.8" customHeight="1" x14ac:dyDescent="0.25">
      <c r="B26" s="399">
        <v>4</v>
      </c>
      <c r="C26" s="368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R26" s="369"/>
      <c r="S26" s="370"/>
      <c r="T26" s="1579" t="s">
        <v>108</v>
      </c>
      <c r="U26" s="1580"/>
      <c r="V26" s="1581"/>
      <c r="W26" s="1582" t="s">
        <v>72</v>
      </c>
      <c r="X26" s="1583"/>
      <c r="Y26" s="1583"/>
      <c r="Z26" s="1583"/>
      <c r="AA26" s="1583"/>
      <c r="AB26" s="1583"/>
      <c r="AC26" s="1583"/>
      <c r="AD26" s="1584"/>
      <c r="AE26" s="400">
        <v>4</v>
      </c>
      <c r="AF26" s="661">
        <f>AE26*30</f>
        <v>120</v>
      </c>
      <c r="AG26" s="402">
        <f>AH26+AJ26+AL26</f>
        <v>72</v>
      </c>
      <c r="AH26" s="403">
        <f>(BC26+AY26)*18</f>
        <v>36</v>
      </c>
      <c r="AI26" s="403">
        <f>IF(CEILING(AH26*коеф,2)&gt;AH26,AH26,CEILING(AH26*коеф,2))</f>
        <v>0</v>
      </c>
      <c r="AJ26" s="403">
        <f>(BD26+AZ26)*18</f>
        <v>0</v>
      </c>
      <c r="AK26" s="403">
        <f>IF(CEILING(AJ26*коеф,2)&gt;AJ26,AJ26,CEILING(AJ26*коеф,2))</f>
        <v>0</v>
      </c>
      <c r="AL26" s="403">
        <f>(BE26+BA26)*18</f>
        <v>36</v>
      </c>
      <c r="AM26" s="403">
        <f>IF(CEILING(AL26*коеф,2)&gt;AL26,AL26,CEILING(AL26*коеф,2))</f>
        <v>0</v>
      </c>
      <c r="AN26" s="404"/>
      <c r="AO26" s="665">
        <f>AF26-AG26</f>
        <v>48</v>
      </c>
      <c r="AP26" s="402"/>
      <c r="AQ26" s="403">
        <v>5</v>
      </c>
      <c r="AR26" s="403">
        <v>5</v>
      </c>
      <c r="AS26" s="699"/>
      <c r="AT26" s="699"/>
      <c r="AU26" s="699"/>
      <c r="AV26" s="699"/>
      <c r="AW26" s="668"/>
      <c r="AX26" s="398">
        <f>SUM(AY26:BA26)</f>
        <v>4</v>
      </c>
      <c r="AY26" s="699">
        <v>2</v>
      </c>
      <c r="AZ26" s="699"/>
      <c r="BA26" s="668">
        <v>2</v>
      </c>
      <c r="BB26" s="715">
        <f>SUM(BC26:BE26)</f>
        <v>0</v>
      </c>
      <c r="BC26" s="407"/>
      <c r="BD26" s="407"/>
      <c r="BE26" s="408"/>
    </row>
    <row r="27" spans="1:62" s="15" customFormat="1" ht="91.8" customHeight="1" x14ac:dyDescent="0.25">
      <c r="B27" s="399">
        <v>5</v>
      </c>
      <c r="C27" s="368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70"/>
      <c r="T27" s="1579" t="s">
        <v>110</v>
      </c>
      <c r="U27" s="1580"/>
      <c r="V27" s="1581"/>
      <c r="W27" s="1582" t="s">
        <v>72</v>
      </c>
      <c r="X27" s="1583"/>
      <c r="Y27" s="1583"/>
      <c r="Z27" s="1583"/>
      <c r="AA27" s="1583"/>
      <c r="AB27" s="1583"/>
      <c r="AC27" s="1583"/>
      <c r="AD27" s="1584"/>
      <c r="AE27" s="400">
        <v>5</v>
      </c>
      <c r="AF27" s="661">
        <f>AE27*30</f>
        <v>150</v>
      </c>
      <c r="AG27" s="402">
        <f>AH27+AJ27+AL27</f>
        <v>72</v>
      </c>
      <c r="AH27" s="403">
        <f>(BC27+AY27)*18</f>
        <v>36</v>
      </c>
      <c r="AI27" s="403">
        <f>IF(CEILING(AH27*коеф,2)&gt;AH27,AH27,CEILING(AH27*коеф,2))</f>
        <v>0</v>
      </c>
      <c r="AJ27" s="403">
        <f>(BD27+AZ27)*18</f>
        <v>0</v>
      </c>
      <c r="AK27" s="403">
        <f>IF(CEILING(AJ27*коеф,2)&gt;AJ27,AJ27,CEILING(AJ27*коеф,2))</f>
        <v>0</v>
      </c>
      <c r="AL27" s="403">
        <f>(BE27+BA27)*18</f>
        <v>36</v>
      </c>
      <c r="AM27" s="403">
        <f>IF(CEILING(AL27*коеф,2)&gt;AL27,AL27,CEILING(AL27*коеф,2))</f>
        <v>0</v>
      </c>
      <c r="AN27" s="404"/>
      <c r="AO27" s="665">
        <f>AF27-AG27</f>
        <v>78</v>
      </c>
      <c r="AP27" s="402">
        <v>6</v>
      </c>
      <c r="AQ27" s="403"/>
      <c r="AR27" s="403">
        <v>6</v>
      </c>
      <c r="AS27" s="699"/>
      <c r="AT27" s="699"/>
      <c r="AU27" s="699"/>
      <c r="AV27" s="699"/>
      <c r="AW27" s="668"/>
      <c r="AX27" s="398">
        <f>SUM(AY27:BA27)</f>
        <v>0</v>
      </c>
      <c r="AY27" s="699"/>
      <c r="AZ27" s="699"/>
      <c r="BA27" s="668"/>
      <c r="BB27" s="715">
        <f>SUM(BC27:BE27)</f>
        <v>4</v>
      </c>
      <c r="BC27" s="407">
        <v>2</v>
      </c>
      <c r="BD27" s="407"/>
      <c r="BE27" s="408">
        <v>2</v>
      </c>
    </row>
    <row r="28" spans="1:62" s="15" customFormat="1" ht="91.8" customHeight="1" thickBot="1" x14ac:dyDescent="0.3">
      <c r="B28" s="409">
        <v>6</v>
      </c>
      <c r="C28" s="410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2"/>
      <c r="T28" s="1585" t="s">
        <v>109</v>
      </c>
      <c r="U28" s="1586"/>
      <c r="V28" s="1587"/>
      <c r="W28" s="1588" t="s">
        <v>72</v>
      </c>
      <c r="X28" s="1589"/>
      <c r="Y28" s="1589"/>
      <c r="Z28" s="1589"/>
      <c r="AA28" s="1589"/>
      <c r="AB28" s="1589"/>
      <c r="AC28" s="1589"/>
      <c r="AD28" s="1602"/>
      <c r="AE28" s="413">
        <v>4</v>
      </c>
      <c r="AF28" s="662">
        <f>AE28*30</f>
        <v>120</v>
      </c>
      <c r="AG28" s="415">
        <f>AH28+AJ28+AL28</f>
        <v>54</v>
      </c>
      <c r="AH28" s="416">
        <f>(BC28+AY28)*18</f>
        <v>36</v>
      </c>
      <c r="AI28" s="416">
        <f>IF(CEILING(AH28*коеф,2)&gt;AH28,AH28,CEILING(AH28*коеф,2))</f>
        <v>0</v>
      </c>
      <c r="AJ28" s="417">
        <f>(BD28+AZ28)*18</f>
        <v>18</v>
      </c>
      <c r="AK28" s="417">
        <f>IF(CEILING(AJ28*коеф,2)&gt;AJ28,AJ28,CEILING(AJ28*коеф,2))</f>
        <v>0</v>
      </c>
      <c r="AL28" s="417">
        <f>(BE28+BA28)*18</f>
        <v>0</v>
      </c>
      <c r="AM28" s="417">
        <f>IF(CEILING(AL28*коеф,2)&gt;AL28,AL28,CEILING(AL28*коеф,2))</f>
        <v>0</v>
      </c>
      <c r="AN28" s="663"/>
      <c r="AO28" s="666">
        <f>AF28-AG28</f>
        <v>66</v>
      </c>
      <c r="AP28" s="419"/>
      <c r="AQ28" s="420">
        <v>6</v>
      </c>
      <c r="AR28" s="420">
        <v>6</v>
      </c>
      <c r="AS28" s="420"/>
      <c r="AT28" s="420"/>
      <c r="AU28" s="420"/>
      <c r="AV28" s="420"/>
      <c r="AW28" s="669"/>
      <c r="AX28" s="419">
        <f>SUM(AY28:BA28)</f>
        <v>0</v>
      </c>
      <c r="AY28" s="420"/>
      <c r="AZ28" s="420"/>
      <c r="BA28" s="669"/>
      <c r="BB28" s="422">
        <f>SUM(BC28:BE28)</f>
        <v>3</v>
      </c>
      <c r="BC28" s="423">
        <v>2</v>
      </c>
      <c r="BD28" s="423">
        <v>1</v>
      </c>
      <c r="BE28" s="424"/>
    </row>
    <row r="29" spans="1:62" s="15" customFormat="1" ht="43.5" customHeight="1" thickBot="1" x14ac:dyDescent="0.3">
      <c r="A29" s="95"/>
      <c r="B29" s="1596" t="s">
        <v>61</v>
      </c>
      <c r="C29" s="1443"/>
      <c r="D29" s="1443"/>
      <c r="E29" s="1443"/>
      <c r="F29" s="1443"/>
      <c r="G29" s="1443"/>
      <c r="H29" s="1443"/>
      <c r="I29" s="1443"/>
      <c r="J29" s="1443"/>
      <c r="K29" s="1443"/>
      <c r="L29" s="1443"/>
      <c r="M29" s="1443"/>
      <c r="N29" s="1443"/>
      <c r="O29" s="1443"/>
      <c r="P29" s="1443"/>
      <c r="Q29" s="1443"/>
      <c r="R29" s="1443"/>
      <c r="S29" s="1443"/>
      <c r="T29" s="1597"/>
      <c r="U29" s="1597"/>
      <c r="V29" s="1597"/>
      <c r="W29" s="1597"/>
      <c r="X29" s="1597"/>
      <c r="Y29" s="1597"/>
      <c r="Z29" s="1597"/>
      <c r="AA29" s="1597"/>
      <c r="AB29" s="1597"/>
      <c r="AC29" s="1597"/>
      <c r="AD29" s="1598"/>
      <c r="AE29" s="194">
        <f>SUM(AE24:AE28)</f>
        <v>18</v>
      </c>
      <c r="AF29" s="193">
        <f>SUM(AF24:AF28)</f>
        <v>540</v>
      </c>
      <c r="AG29" s="194">
        <f>SUM(AG24:AG28)</f>
        <v>252</v>
      </c>
      <c r="AH29" s="195">
        <f>SUM(AH24:AH28)</f>
        <v>144</v>
      </c>
      <c r="AI29" s="195"/>
      <c r="AJ29" s="195">
        <f>SUM(AJ24:AJ28)</f>
        <v>18</v>
      </c>
      <c r="AK29" s="195"/>
      <c r="AL29" s="195">
        <f>SUM(AL24:AL28)</f>
        <v>90</v>
      </c>
      <c r="AM29" s="195"/>
      <c r="AN29" s="193"/>
      <c r="AO29" s="327">
        <f>SUM(AO24:AO28)</f>
        <v>288</v>
      </c>
      <c r="AP29" s="201">
        <f t="shared" ref="AP29:AW29" si="2">COUNT(AP24:AP28)</f>
        <v>2</v>
      </c>
      <c r="AQ29" s="199">
        <f t="shared" si="2"/>
        <v>3</v>
      </c>
      <c r="AR29" s="199">
        <f t="shared" si="2"/>
        <v>4</v>
      </c>
      <c r="AS29" s="487">
        <f t="shared" si="2"/>
        <v>0</v>
      </c>
      <c r="AT29" s="655">
        <f t="shared" si="2"/>
        <v>1</v>
      </c>
      <c r="AU29" s="487">
        <f t="shared" si="2"/>
        <v>0</v>
      </c>
      <c r="AV29" s="487">
        <f t="shared" si="2"/>
        <v>0</v>
      </c>
      <c r="AW29" s="488">
        <f t="shared" si="2"/>
        <v>0</v>
      </c>
      <c r="AX29" s="201">
        <f t="shared" ref="AX29:BE29" si="3">SUM(AX24:AX28)</f>
        <v>7</v>
      </c>
      <c r="AY29" s="199">
        <f t="shared" si="3"/>
        <v>4</v>
      </c>
      <c r="AZ29" s="608">
        <f t="shared" si="3"/>
        <v>0</v>
      </c>
      <c r="BA29" s="607">
        <f t="shared" si="3"/>
        <v>3</v>
      </c>
      <c r="BB29" s="202">
        <f t="shared" si="3"/>
        <v>7</v>
      </c>
      <c r="BC29" s="172">
        <f t="shared" si="3"/>
        <v>4</v>
      </c>
      <c r="BD29" s="172">
        <f t="shared" si="3"/>
        <v>1</v>
      </c>
      <c r="BE29" s="203">
        <f t="shared" si="3"/>
        <v>2</v>
      </c>
    </row>
    <row r="30" spans="1:62" s="15" customFormat="1" ht="49.95" customHeight="1" thickBot="1" x14ac:dyDescent="0.3">
      <c r="A30" s="95"/>
      <c r="B30" s="1603" t="s">
        <v>67</v>
      </c>
      <c r="C30" s="1604"/>
      <c r="D30" s="1604"/>
      <c r="E30" s="1604"/>
      <c r="F30" s="1604"/>
      <c r="G30" s="1604"/>
      <c r="H30" s="1604"/>
      <c r="I30" s="1604"/>
      <c r="J30" s="1604"/>
      <c r="K30" s="1604"/>
      <c r="L30" s="1604"/>
      <c r="M30" s="1604"/>
      <c r="N30" s="1604"/>
      <c r="O30" s="1604"/>
      <c r="P30" s="1604"/>
      <c r="Q30" s="1604"/>
      <c r="R30" s="1604"/>
      <c r="S30" s="1604"/>
      <c r="T30" s="1604"/>
      <c r="U30" s="1604"/>
      <c r="V30" s="1604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4"/>
      <c r="AL30" s="1604"/>
      <c r="AM30" s="1604"/>
      <c r="AN30" s="1604"/>
      <c r="AO30" s="1604"/>
      <c r="AP30" s="1604"/>
      <c r="AQ30" s="1604"/>
      <c r="AR30" s="1604"/>
      <c r="AS30" s="1604"/>
      <c r="AT30" s="1604"/>
      <c r="AU30" s="1604"/>
      <c r="AV30" s="1604"/>
      <c r="AW30" s="1604"/>
      <c r="AX30" s="1604"/>
      <c r="AY30" s="1604"/>
      <c r="AZ30" s="1604"/>
      <c r="BA30" s="1604"/>
      <c r="BB30" s="1604"/>
      <c r="BC30" s="1604"/>
      <c r="BD30" s="1604"/>
      <c r="BE30" s="1605"/>
    </row>
    <row r="31" spans="1:62" s="15" customFormat="1" ht="95.4" customHeight="1" x14ac:dyDescent="0.25">
      <c r="B31" s="511">
        <v>7</v>
      </c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4"/>
      <c r="T31" s="1591" t="s">
        <v>209</v>
      </c>
      <c r="U31" s="1727"/>
      <c r="V31" s="1728"/>
      <c r="W31" s="1785"/>
      <c r="X31" s="1786"/>
      <c r="Y31" s="1786"/>
      <c r="Z31" s="1786"/>
      <c r="AA31" s="1786"/>
      <c r="AB31" s="1786"/>
      <c r="AC31" s="1786"/>
      <c r="AD31" s="732"/>
      <c r="AE31" s="731"/>
      <c r="AF31" s="734"/>
      <c r="AG31" s="1120"/>
      <c r="AH31" s="730"/>
      <c r="AI31" s="730"/>
      <c r="AJ31" s="730"/>
      <c r="AK31" s="730"/>
      <c r="AL31" s="730"/>
      <c r="AM31" s="730"/>
      <c r="AN31" s="732"/>
      <c r="AO31" s="1152"/>
      <c r="AP31" s="731"/>
      <c r="AQ31" s="730"/>
      <c r="AR31" s="730"/>
      <c r="AS31" s="730"/>
      <c r="AT31" s="730"/>
      <c r="AU31" s="730"/>
      <c r="AV31" s="730"/>
      <c r="AW31" s="732"/>
      <c r="AX31" s="731"/>
      <c r="AY31" s="730"/>
      <c r="AZ31" s="730"/>
      <c r="BA31" s="734"/>
      <c r="BB31" s="1178"/>
      <c r="BC31" s="730"/>
      <c r="BD31" s="730"/>
      <c r="BE31" s="732"/>
    </row>
    <row r="32" spans="1:62" s="15" customFormat="1" ht="91.8" customHeight="1" x14ac:dyDescent="0.25">
      <c r="B32" s="1117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70"/>
      <c r="T32" s="1579" t="s">
        <v>210</v>
      </c>
      <c r="U32" s="1415"/>
      <c r="V32" s="1149">
        <v>29</v>
      </c>
      <c r="W32" s="1582" t="s">
        <v>214</v>
      </c>
      <c r="X32" s="1583"/>
      <c r="Y32" s="1583"/>
      <c r="Z32" s="1583"/>
      <c r="AA32" s="1583"/>
      <c r="AB32" s="1583"/>
      <c r="AC32" s="1583"/>
      <c r="AD32" s="1606"/>
      <c r="AE32" s="400">
        <v>2</v>
      </c>
      <c r="AF32" s="661">
        <f t="shared" ref="AF32:AF38" si="4">AE32*30</f>
        <v>60</v>
      </c>
      <c r="AG32" s="402">
        <f t="shared" ref="AG32:AG38" si="5">AH32+AJ32+AL32</f>
        <v>36</v>
      </c>
      <c r="AH32" s="403">
        <f t="shared" ref="AH32:AH38" si="6">(BC32+AY32)*18</f>
        <v>18</v>
      </c>
      <c r="AI32" s="403">
        <f t="shared" ref="AI32:AI38" si="7">IF(CEILING(AH32*коеф,2)&gt;AH32,AH32,CEILING(AH32*коеф,2))</f>
        <v>0</v>
      </c>
      <c r="AJ32" s="403">
        <f t="shared" ref="AJ32:AJ38" si="8">(BD32+AZ32)*18</f>
        <v>18</v>
      </c>
      <c r="AK32" s="403">
        <f t="shared" ref="AK32:AK38" si="9">IF(CEILING(AJ32*коеф,2)&gt;AJ32,AJ32,CEILING(AJ32*коеф,2))</f>
        <v>0</v>
      </c>
      <c r="AL32" s="403">
        <f t="shared" ref="AL32:AL38" si="10">(BE32+BA32)*18</f>
        <v>0</v>
      </c>
      <c r="AM32" s="403">
        <f t="shared" ref="AM32:AM38" si="11">IF(CEILING(AL32*коеф,2)&gt;AL32,AL32,CEILING(AL32*коеф,2))</f>
        <v>0</v>
      </c>
      <c r="AN32" s="404"/>
      <c r="AO32" s="1153">
        <f t="shared" ref="AO32:AO38" si="12">AF32-AG32</f>
        <v>24</v>
      </c>
      <c r="AP32" s="402"/>
      <c r="AQ32" s="403">
        <v>6</v>
      </c>
      <c r="AR32" s="403">
        <v>6</v>
      </c>
      <c r="AS32" s="800"/>
      <c r="AT32" s="800"/>
      <c r="AU32" s="800"/>
      <c r="AV32" s="800"/>
      <c r="AW32" s="406"/>
      <c r="AX32" s="398">
        <f t="shared" ref="AX32:AX38" si="13">SUM(AY32:BA32)</f>
        <v>0</v>
      </c>
      <c r="AY32" s="800"/>
      <c r="AZ32" s="800"/>
      <c r="BA32" s="668"/>
      <c r="BB32" s="398">
        <f t="shared" ref="BB32:BB38" si="14">SUM(BC32:BE32)</f>
        <v>2</v>
      </c>
      <c r="BC32" s="369">
        <v>1</v>
      </c>
      <c r="BD32" s="369">
        <v>1</v>
      </c>
      <c r="BE32" s="733"/>
    </row>
    <row r="33" spans="1:72" s="15" customFormat="1" ht="65.400000000000006" customHeight="1" x14ac:dyDescent="0.25">
      <c r="B33" s="1118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70"/>
      <c r="T33" s="1579" t="s">
        <v>211</v>
      </c>
      <c r="U33" s="1415"/>
      <c r="V33" s="1149">
        <v>1</v>
      </c>
      <c r="W33" s="1582" t="s">
        <v>111</v>
      </c>
      <c r="X33" s="1583"/>
      <c r="Y33" s="1583"/>
      <c r="Z33" s="1583"/>
      <c r="AA33" s="1583"/>
      <c r="AB33" s="1583"/>
      <c r="AC33" s="1583"/>
      <c r="AD33" s="1606"/>
      <c r="AE33" s="400">
        <v>2</v>
      </c>
      <c r="AF33" s="661">
        <f t="shared" si="4"/>
        <v>60</v>
      </c>
      <c r="AG33" s="402">
        <f t="shared" si="5"/>
        <v>36</v>
      </c>
      <c r="AH33" s="403">
        <f t="shared" si="6"/>
        <v>18</v>
      </c>
      <c r="AI33" s="403">
        <f t="shared" si="7"/>
        <v>0</v>
      </c>
      <c r="AJ33" s="403">
        <f t="shared" si="8"/>
        <v>18</v>
      </c>
      <c r="AK33" s="403">
        <f t="shared" si="9"/>
        <v>0</v>
      </c>
      <c r="AL33" s="403">
        <f t="shared" si="10"/>
        <v>0</v>
      </c>
      <c r="AM33" s="403">
        <f t="shared" si="11"/>
        <v>0</v>
      </c>
      <c r="AN33" s="404"/>
      <c r="AO33" s="1153">
        <f t="shared" si="12"/>
        <v>24</v>
      </c>
      <c r="AP33" s="402"/>
      <c r="AQ33" s="403">
        <v>6</v>
      </c>
      <c r="AR33" s="403">
        <v>6</v>
      </c>
      <c r="AS33" s="800"/>
      <c r="AT33" s="800"/>
      <c r="AU33" s="800"/>
      <c r="AV33" s="800"/>
      <c r="AW33" s="406"/>
      <c r="AX33" s="398">
        <f t="shared" si="13"/>
        <v>0</v>
      </c>
      <c r="AY33" s="800"/>
      <c r="AZ33" s="800"/>
      <c r="BA33" s="668"/>
      <c r="BB33" s="398">
        <f t="shared" si="14"/>
        <v>2</v>
      </c>
      <c r="BC33" s="369">
        <v>1</v>
      </c>
      <c r="BD33" s="369">
        <v>1</v>
      </c>
      <c r="BE33" s="733"/>
    </row>
    <row r="34" spans="1:72" s="15" customFormat="1" ht="65.400000000000006" customHeight="1" x14ac:dyDescent="0.25">
      <c r="B34" s="1118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70"/>
      <c r="T34" s="1579" t="s">
        <v>277</v>
      </c>
      <c r="U34" s="1415"/>
      <c r="V34" s="1149">
        <v>1</v>
      </c>
      <c r="W34" s="1582" t="s">
        <v>111</v>
      </c>
      <c r="X34" s="1583"/>
      <c r="Y34" s="1583"/>
      <c r="Z34" s="1583"/>
      <c r="AA34" s="1583"/>
      <c r="AB34" s="1583"/>
      <c r="AC34" s="1583"/>
      <c r="AD34" s="1606"/>
      <c r="AE34" s="400">
        <v>2</v>
      </c>
      <c r="AF34" s="661">
        <f t="shared" si="4"/>
        <v>60</v>
      </c>
      <c r="AG34" s="402">
        <f t="shared" si="5"/>
        <v>36</v>
      </c>
      <c r="AH34" s="403">
        <f t="shared" si="6"/>
        <v>18</v>
      </c>
      <c r="AI34" s="403">
        <f t="shared" si="7"/>
        <v>0</v>
      </c>
      <c r="AJ34" s="403">
        <f t="shared" si="8"/>
        <v>18</v>
      </c>
      <c r="AK34" s="403">
        <f t="shared" si="9"/>
        <v>0</v>
      </c>
      <c r="AL34" s="403">
        <f t="shared" si="10"/>
        <v>0</v>
      </c>
      <c r="AM34" s="403">
        <f t="shared" si="11"/>
        <v>0</v>
      </c>
      <c r="AN34" s="404"/>
      <c r="AO34" s="1153">
        <f t="shared" si="12"/>
        <v>24</v>
      </c>
      <c r="AP34" s="402"/>
      <c r="AQ34" s="403">
        <v>6</v>
      </c>
      <c r="AR34" s="403">
        <v>6</v>
      </c>
      <c r="AS34" s="1115"/>
      <c r="AT34" s="1115"/>
      <c r="AU34" s="1115"/>
      <c r="AV34" s="1115"/>
      <c r="AW34" s="406"/>
      <c r="AX34" s="398">
        <f t="shared" si="13"/>
        <v>0</v>
      </c>
      <c r="AY34" s="1115"/>
      <c r="AZ34" s="1115"/>
      <c r="BA34" s="668"/>
      <c r="BB34" s="398">
        <f t="shared" si="14"/>
        <v>2</v>
      </c>
      <c r="BC34" s="369">
        <v>1</v>
      </c>
      <c r="BD34" s="369">
        <v>1</v>
      </c>
      <c r="BE34" s="733"/>
    </row>
    <row r="35" spans="1:72" s="15" customFormat="1" ht="65.400000000000006" customHeight="1" thickBot="1" x14ac:dyDescent="0.3">
      <c r="B35" s="1118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2"/>
      <c r="T35" s="1579" t="s">
        <v>212</v>
      </c>
      <c r="U35" s="1415"/>
      <c r="V35" s="1149">
        <v>1</v>
      </c>
      <c r="W35" s="1582" t="s">
        <v>111</v>
      </c>
      <c r="X35" s="1583"/>
      <c r="Y35" s="1583"/>
      <c r="Z35" s="1583"/>
      <c r="AA35" s="1583"/>
      <c r="AB35" s="1583"/>
      <c r="AC35" s="1583"/>
      <c r="AD35" s="1606"/>
      <c r="AE35" s="400">
        <v>2</v>
      </c>
      <c r="AF35" s="661">
        <f t="shared" si="4"/>
        <v>60</v>
      </c>
      <c r="AG35" s="402">
        <f t="shared" si="5"/>
        <v>36</v>
      </c>
      <c r="AH35" s="403">
        <f t="shared" si="6"/>
        <v>18</v>
      </c>
      <c r="AI35" s="403">
        <f t="shared" si="7"/>
        <v>0</v>
      </c>
      <c r="AJ35" s="403">
        <f t="shared" si="8"/>
        <v>18</v>
      </c>
      <c r="AK35" s="403">
        <f t="shared" si="9"/>
        <v>0</v>
      </c>
      <c r="AL35" s="403">
        <f t="shared" si="10"/>
        <v>0</v>
      </c>
      <c r="AM35" s="403">
        <f t="shared" si="11"/>
        <v>0</v>
      </c>
      <c r="AN35" s="404"/>
      <c r="AO35" s="1153">
        <f t="shared" si="12"/>
        <v>24</v>
      </c>
      <c r="AP35" s="402"/>
      <c r="AQ35" s="403">
        <v>6</v>
      </c>
      <c r="AR35" s="403">
        <v>6</v>
      </c>
      <c r="AS35" s="800"/>
      <c r="AT35" s="800"/>
      <c r="AU35" s="800"/>
      <c r="AV35" s="800"/>
      <c r="AW35" s="406"/>
      <c r="AX35" s="398">
        <f t="shared" si="13"/>
        <v>0</v>
      </c>
      <c r="AY35" s="800"/>
      <c r="AZ35" s="800"/>
      <c r="BA35" s="668"/>
      <c r="BB35" s="398">
        <f t="shared" si="14"/>
        <v>2</v>
      </c>
      <c r="BC35" s="369">
        <v>1</v>
      </c>
      <c r="BD35" s="369">
        <v>1</v>
      </c>
      <c r="BE35" s="733"/>
    </row>
    <row r="36" spans="1:72" s="15" customFormat="1" ht="91.8" customHeight="1" x14ac:dyDescent="0.25">
      <c r="B36" s="1118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647"/>
      <c r="T36" s="1798" t="s">
        <v>213</v>
      </c>
      <c r="U36" s="1799"/>
      <c r="V36" s="1150">
        <v>1</v>
      </c>
      <c r="W36" s="1795" t="s">
        <v>215</v>
      </c>
      <c r="X36" s="1796"/>
      <c r="Y36" s="1796"/>
      <c r="Z36" s="1796"/>
      <c r="AA36" s="1796"/>
      <c r="AB36" s="1796"/>
      <c r="AC36" s="1796"/>
      <c r="AD36" s="1797"/>
      <c r="AE36" s="481">
        <v>2</v>
      </c>
      <c r="AF36" s="1151">
        <f t="shared" si="4"/>
        <v>60</v>
      </c>
      <c r="AG36" s="402">
        <f t="shared" si="5"/>
        <v>36</v>
      </c>
      <c r="AH36" s="403">
        <f t="shared" si="6"/>
        <v>18</v>
      </c>
      <c r="AI36" s="403">
        <f t="shared" si="7"/>
        <v>0</v>
      </c>
      <c r="AJ36" s="403">
        <f t="shared" si="8"/>
        <v>18</v>
      </c>
      <c r="AK36" s="403">
        <f t="shared" si="9"/>
        <v>0</v>
      </c>
      <c r="AL36" s="403">
        <f t="shared" si="10"/>
        <v>0</v>
      </c>
      <c r="AM36" s="403">
        <f t="shared" si="11"/>
        <v>0</v>
      </c>
      <c r="AN36" s="404"/>
      <c r="AO36" s="1154">
        <f t="shared" si="12"/>
        <v>24</v>
      </c>
      <c r="AP36" s="439"/>
      <c r="AQ36" s="440">
        <v>6</v>
      </c>
      <c r="AR36" s="440">
        <v>6</v>
      </c>
      <c r="AS36" s="1119"/>
      <c r="AT36" s="1119"/>
      <c r="AU36" s="1119"/>
      <c r="AV36" s="1119"/>
      <c r="AW36" s="484"/>
      <c r="AX36" s="1114">
        <f t="shared" si="13"/>
        <v>0</v>
      </c>
      <c r="AY36" s="1119"/>
      <c r="AZ36" s="1119"/>
      <c r="BA36" s="1147"/>
      <c r="BB36" s="398">
        <f t="shared" si="14"/>
        <v>2</v>
      </c>
      <c r="BC36" s="369">
        <v>1</v>
      </c>
      <c r="BD36" s="369">
        <v>1</v>
      </c>
      <c r="BE36" s="733"/>
    </row>
    <row r="37" spans="1:72" s="15" customFormat="1" ht="91.8" customHeight="1" x14ac:dyDescent="0.25">
      <c r="B37" s="1118"/>
      <c r="C37" s="485"/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647"/>
      <c r="T37" s="1798" t="s">
        <v>275</v>
      </c>
      <c r="U37" s="1799"/>
      <c r="V37" s="1150">
        <v>2</v>
      </c>
      <c r="W37" s="1795" t="s">
        <v>215</v>
      </c>
      <c r="X37" s="1796"/>
      <c r="Y37" s="1796"/>
      <c r="Z37" s="1796"/>
      <c r="AA37" s="1796"/>
      <c r="AB37" s="1796"/>
      <c r="AC37" s="1796"/>
      <c r="AD37" s="1797"/>
      <c r="AE37" s="481">
        <v>2</v>
      </c>
      <c r="AF37" s="1151">
        <f t="shared" si="4"/>
        <v>60</v>
      </c>
      <c r="AG37" s="402">
        <f t="shared" si="5"/>
        <v>36</v>
      </c>
      <c r="AH37" s="403">
        <f t="shared" si="6"/>
        <v>18</v>
      </c>
      <c r="AI37" s="403">
        <f t="shared" si="7"/>
        <v>0</v>
      </c>
      <c r="AJ37" s="403">
        <f t="shared" si="8"/>
        <v>18</v>
      </c>
      <c r="AK37" s="403">
        <f t="shared" si="9"/>
        <v>0</v>
      </c>
      <c r="AL37" s="403">
        <f t="shared" si="10"/>
        <v>0</v>
      </c>
      <c r="AM37" s="403">
        <f t="shared" si="11"/>
        <v>0</v>
      </c>
      <c r="AN37" s="404"/>
      <c r="AO37" s="1154">
        <f t="shared" si="12"/>
        <v>24</v>
      </c>
      <c r="AP37" s="439"/>
      <c r="AQ37" s="440">
        <v>6</v>
      </c>
      <c r="AR37" s="440">
        <v>6</v>
      </c>
      <c r="AS37" s="1119"/>
      <c r="AT37" s="1119"/>
      <c r="AU37" s="1119"/>
      <c r="AV37" s="1119"/>
      <c r="AW37" s="484"/>
      <c r="AX37" s="1114">
        <f t="shared" si="13"/>
        <v>0</v>
      </c>
      <c r="AY37" s="1119"/>
      <c r="AZ37" s="1119"/>
      <c r="BA37" s="1147"/>
      <c r="BB37" s="398">
        <f t="shared" si="14"/>
        <v>2</v>
      </c>
      <c r="BC37" s="369">
        <v>1</v>
      </c>
      <c r="BD37" s="369">
        <v>1</v>
      </c>
      <c r="BE37" s="733"/>
    </row>
    <row r="38" spans="1:72" s="15" customFormat="1" ht="91.8" customHeight="1" thickBot="1" x14ac:dyDescent="0.3">
      <c r="B38" s="1118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647"/>
      <c r="T38" s="1798" t="s">
        <v>276</v>
      </c>
      <c r="U38" s="1799"/>
      <c r="V38" s="1150">
        <v>1</v>
      </c>
      <c r="W38" s="1795" t="s">
        <v>215</v>
      </c>
      <c r="X38" s="1796"/>
      <c r="Y38" s="1796"/>
      <c r="Z38" s="1796"/>
      <c r="AA38" s="1796"/>
      <c r="AB38" s="1796"/>
      <c r="AC38" s="1796"/>
      <c r="AD38" s="1797"/>
      <c r="AE38" s="481">
        <v>2</v>
      </c>
      <c r="AF38" s="1151">
        <f t="shared" si="4"/>
        <v>60</v>
      </c>
      <c r="AG38" s="746">
        <f t="shared" si="5"/>
        <v>36</v>
      </c>
      <c r="AH38" s="417">
        <f t="shared" si="6"/>
        <v>18</v>
      </c>
      <c r="AI38" s="417">
        <f t="shared" si="7"/>
        <v>0</v>
      </c>
      <c r="AJ38" s="417">
        <f t="shared" si="8"/>
        <v>18</v>
      </c>
      <c r="AK38" s="417">
        <f t="shared" si="9"/>
        <v>0</v>
      </c>
      <c r="AL38" s="417">
        <f t="shared" si="10"/>
        <v>0</v>
      </c>
      <c r="AM38" s="417">
        <f t="shared" si="11"/>
        <v>0</v>
      </c>
      <c r="AN38" s="663"/>
      <c r="AO38" s="1154">
        <f t="shared" si="12"/>
        <v>24</v>
      </c>
      <c r="AP38" s="439"/>
      <c r="AQ38" s="440">
        <v>6</v>
      </c>
      <c r="AR38" s="440">
        <v>6</v>
      </c>
      <c r="AS38" s="790"/>
      <c r="AT38" s="790"/>
      <c r="AU38" s="790"/>
      <c r="AV38" s="790"/>
      <c r="AW38" s="484"/>
      <c r="AX38" s="787">
        <f t="shared" si="13"/>
        <v>0</v>
      </c>
      <c r="AY38" s="790"/>
      <c r="AZ38" s="790"/>
      <c r="BA38" s="1147"/>
      <c r="BB38" s="419">
        <f t="shared" si="14"/>
        <v>2</v>
      </c>
      <c r="BC38" s="411">
        <v>1</v>
      </c>
      <c r="BD38" s="411">
        <v>1</v>
      </c>
      <c r="BE38" s="1110"/>
    </row>
    <row r="39" spans="1:72" s="15" customFormat="1" ht="95.4" customHeight="1" x14ac:dyDescent="0.25">
      <c r="B39" s="385">
        <v>8</v>
      </c>
      <c r="C39" s="738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4"/>
      <c r="T39" s="1591" t="s">
        <v>207</v>
      </c>
      <c r="U39" s="1727"/>
      <c r="V39" s="1728"/>
      <c r="W39" s="1785"/>
      <c r="X39" s="1786"/>
      <c r="Y39" s="1786"/>
      <c r="Z39" s="1786"/>
      <c r="AA39" s="1786"/>
      <c r="AB39" s="1786"/>
      <c r="AC39" s="1786"/>
      <c r="AD39" s="734"/>
      <c r="AE39" s="731"/>
      <c r="AF39" s="732"/>
      <c r="AG39" s="1155"/>
      <c r="AH39" s="1156"/>
      <c r="AI39" s="1156"/>
      <c r="AJ39" s="1156"/>
      <c r="AK39" s="1156"/>
      <c r="AL39" s="1156"/>
      <c r="AM39" s="1156"/>
      <c r="AN39" s="1157"/>
      <c r="AO39" s="794"/>
      <c r="AP39" s="731"/>
      <c r="AQ39" s="730"/>
      <c r="AR39" s="730"/>
      <c r="AS39" s="730"/>
      <c r="AT39" s="730"/>
      <c r="AU39" s="730"/>
      <c r="AV39" s="730"/>
      <c r="AW39" s="734"/>
      <c r="AX39" s="731"/>
      <c r="AY39" s="730"/>
      <c r="AZ39" s="730"/>
      <c r="BA39" s="732"/>
      <c r="BB39" s="1155"/>
      <c r="BC39" s="1156"/>
      <c r="BD39" s="1156"/>
      <c r="BE39" s="1182"/>
    </row>
    <row r="40" spans="1:72" s="15" customFormat="1" ht="195" customHeight="1" thickBot="1" x14ac:dyDescent="0.3">
      <c r="B40" s="1121"/>
      <c r="C40" s="368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1783" t="s">
        <v>208</v>
      </c>
      <c r="U40" s="1784"/>
      <c r="V40" s="1149">
        <v>36</v>
      </c>
      <c r="W40" s="1582" t="s">
        <v>76</v>
      </c>
      <c r="X40" s="1583"/>
      <c r="Y40" s="1583"/>
      <c r="Z40" s="1583"/>
      <c r="AA40" s="1583"/>
      <c r="AB40" s="1583"/>
      <c r="AC40" s="1583"/>
      <c r="AD40" s="1584"/>
      <c r="AE40" s="481">
        <v>2.5</v>
      </c>
      <c r="AF40" s="482">
        <f>AE40*30</f>
        <v>75</v>
      </c>
      <c r="AG40" s="741">
        <f>AH40+AJ40+AL40</f>
        <v>54</v>
      </c>
      <c r="AH40" s="440">
        <f>(BC40+AY40)*18</f>
        <v>0</v>
      </c>
      <c r="AI40" s="440">
        <f>IF(CEILING(AH40*коеф,2)&gt;AH40,AH40,CEILING(AH40*коеф,2))</f>
        <v>0</v>
      </c>
      <c r="AJ40" s="440">
        <f>(BD40+AZ40)*18</f>
        <v>54</v>
      </c>
      <c r="AK40" s="440">
        <f>IF(CEILING(AJ40*коеф,2)&gt;AJ40,AJ40,CEILING(AJ40*коеф,2))</f>
        <v>0</v>
      </c>
      <c r="AL40" s="440">
        <f>(BE40+BA40)*18</f>
        <v>0</v>
      </c>
      <c r="AM40" s="440">
        <f>IF(CEILING(AL40*коеф,2)&gt;AL40,AL40,CEILING(AL40*коеф,2))</f>
        <v>0</v>
      </c>
      <c r="AN40" s="737"/>
      <c r="AO40" s="1146">
        <f>AF40-AG40</f>
        <v>21</v>
      </c>
      <c r="AP40" s="439"/>
      <c r="AQ40" s="440">
        <v>6</v>
      </c>
      <c r="AR40" s="440"/>
      <c r="AS40" s="1119"/>
      <c r="AT40" s="1119"/>
      <c r="AU40" s="1119"/>
      <c r="AV40" s="1119"/>
      <c r="AW40" s="1147">
        <v>5</v>
      </c>
      <c r="AX40" s="1114">
        <f>SUM(AY40:BA40)</f>
        <v>2</v>
      </c>
      <c r="AY40" s="1119"/>
      <c r="AZ40" s="1119">
        <v>2</v>
      </c>
      <c r="BA40" s="484"/>
      <c r="BB40" s="802">
        <f>SUM(BC40:BE40)</f>
        <v>1</v>
      </c>
      <c r="BC40" s="485"/>
      <c r="BD40" s="485">
        <v>1</v>
      </c>
      <c r="BE40" s="486"/>
    </row>
    <row r="41" spans="1:72" s="16" customFormat="1" ht="49.95" customHeight="1" thickBot="1" x14ac:dyDescent="0.3">
      <c r="A41" s="96"/>
      <c r="B41" s="1596" t="s">
        <v>66</v>
      </c>
      <c r="C41" s="1597"/>
      <c r="D41" s="1597"/>
      <c r="E41" s="1597"/>
      <c r="F41" s="1597"/>
      <c r="G41" s="1597"/>
      <c r="H41" s="1597"/>
      <c r="I41" s="1597"/>
      <c r="J41" s="1597"/>
      <c r="K41" s="1597"/>
      <c r="L41" s="1597"/>
      <c r="M41" s="1597"/>
      <c r="N41" s="1597"/>
      <c r="O41" s="1597"/>
      <c r="P41" s="1597"/>
      <c r="Q41" s="1597"/>
      <c r="R41" s="1597"/>
      <c r="S41" s="1597"/>
      <c r="T41" s="1597"/>
      <c r="U41" s="1597"/>
      <c r="V41" s="1597"/>
      <c r="W41" s="1597"/>
      <c r="X41" s="1597"/>
      <c r="Y41" s="1597"/>
      <c r="Z41" s="1597"/>
      <c r="AA41" s="1597"/>
      <c r="AB41" s="1597"/>
      <c r="AC41" s="1597"/>
      <c r="AD41" s="1597"/>
      <c r="AE41" s="227">
        <f>SUM(AE40:AE40)+SUM(AE32:AE38)/7</f>
        <v>4.5</v>
      </c>
      <c r="AF41" s="229">
        <f>SUM(AF40:AF40)+SUM(AF32:AF38)/7</f>
        <v>135</v>
      </c>
      <c r="AG41" s="227">
        <f>SUM(AG40:AG40)+SUM(AG32:AG38)/7</f>
        <v>90</v>
      </c>
      <c r="AH41" s="228">
        <f>SUM(AH40:AH40)+SUM(AH32:AH38)/7</f>
        <v>18</v>
      </c>
      <c r="AI41" s="611">
        <f>SUM(AI40:AI40)/2+SUM(AI32:AI38)/4</f>
        <v>0</v>
      </c>
      <c r="AJ41" s="228">
        <f>SUM(AJ40:AJ40)+SUM(AJ32:AJ38)/7</f>
        <v>72</v>
      </c>
      <c r="AK41" s="611">
        <f>SUM(AK40:AK40)/2+SUM(AK32:AK38)/4</f>
        <v>0</v>
      </c>
      <c r="AL41" s="611">
        <f>SUM(AL40:AL40)/2+SUM(AL32:AL38)/4</f>
        <v>0</v>
      </c>
      <c r="AM41" s="611">
        <f>SUM(AM40:AM40)/2+SUM(AM32:AM38)/4</f>
        <v>0</v>
      </c>
      <c r="AN41" s="1071">
        <f>SUM(AN40:AN40)/2+SUM(AN32:AN38)/4</f>
        <v>0</v>
      </c>
      <c r="AO41" s="327">
        <f>SUM(AO40:AO40)+SUM(AO32:AO38)/7</f>
        <v>45</v>
      </c>
      <c r="AP41" s="380">
        <f>COUNT(AP32:AP40)</f>
        <v>0</v>
      </c>
      <c r="AQ41" s="231">
        <f>COUNT(AQ32:AQ38)/7+COUNT(AQ40:AQ40)</f>
        <v>2</v>
      </c>
      <c r="AR41" s="231">
        <f>COUNT(AR32:AR38)/7+COUNT(AR40:AR40)</f>
        <v>1</v>
      </c>
      <c r="AS41" s="381">
        <f>COUNT(AS32:AS40)</f>
        <v>0</v>
      </c>
      <c r="AT41" s="381">
        <f>COUNT(AT32:AT40)</f>
        <v>0</v>
      </c>
      <c r="AU41" s="381">
        <f>COUNT(AU32:AU40)</f>
        <v>0</v>
      </c>
      <c r="AV41" s="381">
        <f>COUNT(AV32:AV40)</f>
        <v>0</v>
      </c>
      <c r="AW41" s="232">
        <f>COUNT(AW32:AW38)/7+COUNT(AW40:AW40)</f>
        <v>1</v>
      </c>
      <c r="AX41" s="227">
        <f>SUM(AX40:AX40)+SUM(AX32:AX38)/7</f>
        <v>2</v>
      </c>
      <c r="AY41" s="381">
        <f>SUM(AY32:AY40)</f>
        <v>0</v>
      </c>
      <c r="AZ41" s="228">
        <f>SUM(AZ40:AZ40)+SUM(AZ32:AZ38)/7</f>
        <v>2</v>
      </c>
      <c r="BA41" s="1148">
        <f>SUM(BA32:BA40)</f>
        <v>0</v>
      </c>
      <c r="BB41" s="227">
        <f>SUM(BB40:BB40)+SUM(BB32:BB38)/7</f>
        <v>3</v>
      </c>
      <c r="BC41" s="228">
        <f>SUM(BC40:BC40)+SUM(BC32:BC38)/7</f>
        <v>1</v>
      </c>
      <c r="BD41" s="228">
        <f>SUM(BD40:BD40)+SUM(BD32:BD38)/7</f>
        <v>2</v>
      </c>
      <c r="BE41" s="382">
        <f>SUM(BE32:BE40)</f>
        <v>0</v>
      </c>
      <c r="BN41" s="51"/>
    </row>
    <row r="42" spans="1:72" s="15" customFormat="1" ht="49.95" customHeight="1" thickBot="1" x14ac:dyDescent="0.3">
      <c r="A42" s="95"/>
      <c r="B42" s="1442" t="s">
        <v>46</v>
      </c>
      <c r="C42" s="1443"/>
      <c r="D42" s="1443"/>
      <c r="E42" s="1443"/>
      <c r="F42" s="1443"/>
      <c r="G42" s="1443"/>
      <c r="H42" s="1443"/>
      <c r="I42" s="1443"/>
      <c r="J42" s="1443"/>
      <c r="K42" s="1443"/>
      <c r="L42" s="1443"/>
      <c r="M42" s="1443"/>
      <c r="N42" s="1443"/>
      <c r="O42" s="1443"/>
      <c r="P42" s="1443"/>
      <c r="Q42" s="1443"/>
      <c r="R42" s="1443"/>
      <c r="S42" s="1443"/>
      <c r="T42" s="1443"/>
      <c r="U42" s="1443"/>
      <c r="V42" s="1443"/>
      <c r="W42" s="1443"/>
      <c r="X42" s="1443"/>
      <c r="Y42" s="1443"/>
      <c r="Z42" s="1443"/>
      <c r="AA42" s="1443"/>
      <c r="AB42" s="1443"/>
      <c r="AC42" s="1443"/>
      <c r="AD42" s="1599"/>
      <c r="AE42" s="194">
        <f t="shared" ref="AE42:BE42" si="15">AE22+AE29+AE41</f>
        <v>28.5</v>
      </c>
      <c r="AF42" s="193">
        <f t="shared" si="15"/>
        <v>855</v>
      </c>
      <c r="AG42" s="202">
        <f t="shared" si="15"/>
        <v>414</v>
      </c>
      <c r="AH42" s="172">
        <f t="shared" si="15"/>
        <v>198</v>
      </c>
      <c r="AI42" s="487">
        <f t="shared" si="15"/>
        <v>0</v>
      </c>
      <c r="AJ42" s="172">
        <f t="shared" si="15"/>
        <v>90</v>
      </c>
      <c r="AK42" s="487">
        <f t="shared" si="15"/>
        <v>0</v>
      </c>
      <c r="AL42" s="172">
        <f t="shared" si="15"/>
        <v>126</v>
      </c>
      <c r="AM42" s="487">
        <f t="shared" si="15"/>
        <v>0</v>
      </c>
      <c r="AN42" s="488">
        <f t="shared" si="15"/>
        <v>0</v>
      </c>
      <c r="AO42" s="489">
        <f t="shared" si="15"/>
        <v>441</v>
      </c>
      <c r="AP42" s="194">
        <f t="shared" si="15"/>
        <v>3</v>
      </c>
      <c r="AQ42" s="195">
        <f t="shared" si="15"/>
        <v>5</v>
      </c>
      <c r="AR42" s="195">
        <f t="shared" si="15"/>
        <v>6</v>
      </c>
      <c r="AS42" s="487">
        <f t="shared" si="15"/>
        <v>0</v>
      </c>
      <c r="AT42" s="655">
        <f t="shared" si="15"/>
        <v>1</v>
      </c>
      <c r="AU42" s="487">
        <f t="shared" si="15"/>
        <v>0</v>
      </c>
      <c r="AV42" s="487">
        <f t="shared" si="15"/>
        <v>0</v>
      </c>
      <c r="AW42" s="193">
        <f t="shared" si="15"/>
        <v>1</v>
      </c>
      <c r="AX42" s="336">
        <f t="shared" si="15"/>
        <v>13</v>
      </c>
      <c r="AY42" s="195">
        <f t="shared" si="15"/>
        <v>6</v>
      </c>
      <c r="AZ42" s="195">
        <f t="shared" si="15"/>
        <v>2</v>
      </c>
      <c r="BA42" s="195">
        <f t="shared" si="15"/>
        <v>5</v>
      </c>
      <c r="BB42" s="195">
        <f t="shared" si="15"/>
        <v>10</v>
      </c>
      <c r="BC42" s="195">
        <f t="shared" si="15"/>
        <v>5</v>
      </c>
      <c r="BD42" s="195">
        <f t="shared" si="15"/>
        <v>3</v>
      </c>
      <c r="BE42" s="193">
        <f t="shared" si="15"/>
        <v>2</v>
      </c>
    </row>
    <row r="43" spans="1:72" s="15" customFormat="1" ht="49.5" customHeight="1" thickBot="1" x14ac:dyDescent="0.3">
      <c r="A43" s="95"/>
      <c r="B43" s="1518" t="s">
        <v>45</v>
      </c>
      <c r="C43" s="1519"/>
      <c r="D43" s="1519"/>
      <c r="E43" s="1519"/>
      <c r="F43" s="1519"/>
      <c r="G43" s="1519"/>
      <c r="H43" s="1519"/>
      <c r="I43" s="1519"/>
      <c r="J43" s="1519"/>
      <c r="K43" s="1519"/>
      <c r="L43" s="1519"/>
      <c r="M43" s="1519"/>
      <c r="N43" s="1519"/>
      <c r="O43" s="1519"/>
      <c r="P43" s="1519"/>
      <c r="Q43" s="1519"/>
      <c r="R43" s="1519"/>
      <c r="S43" s="1519"/>
      <c r="T43" s="1519"/>
      <c r="U43" s="1519"/>
      <c r="V43" s="1519"/>
      <c r="W43" s="1519"/>
      <c r="X43" s="1519"/>
      <c r="Y43" s="1519"/>
      <c r="Z43" s="1519"/>
      <c r="AA43" s="1519"/>
      <c r="AB43" s="1519"/>
      <c r="AC43" s="1519"/>
      <c r="AD43" s="1519"/>
      <c r="AE43" s="1519"/>
      <c r="AF43" s="1519"/>
      <c r="AG43" s="1519"/>
      <c r="AH43" s="1519"/>
      <c r="AI43" s="1519"/>
      <c r="AJ43" s="1519"/>
      <c r="AK43" s="1519"/>
      <c r="AL43" s="1519"/>
      <c r="AM43" s="1519"/>
      <c r="AN43" s="1519"/>
      <c r="AO43" s="1519"/>
      <c r="AP43" s="1519"/>
      <c r="AQ43" s="1519"/>
      <c r="AR43" s="1519"/>
      <c r="AS43" s="1519"/>
      <c r="AT43" s="1519"/>
      <c r="AU43" s="1519"/>
      <c r="AV43" s="1519"/>
      <c r="AW43" s="1519"/>
      <c r="AX43" s="1519"/>
      <c r="AY43" s="1519"/>
      <c r="AZ43" s="1519"/>
      <c r="BA43" s="1519"/>
      <c r="BB43" s="1519"/>
      <c r="BC43" s="1519"/>
      <c r="BD43" s="1519"/>
      <c r="BE43" s="1600"/>
    </row>
    <row r="44" spans="1:72" s="15" customFormat="1" ht="49.5" customHeight="1" thickBot="1" x14ac:dyDescent="0.3">
      <c r="A44" s="95"/>
      <c r="B44" s="1514" t="s">
        <v>65</v>
      </c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515"/>
      <c r="U44" s="1515"/>
      <c r="V44" s="1515"/>
      <c r="W44" s="1515"/>
      <c r="X44" s="1515"/>
      <c r="Y44" s="1515"/>
      <c r="Z44" s="1515"/>
      <c r="AA44" s="1515"/>
      <c r="AB44" s="1515"/>
      <c r="AC44" s="1515"/>
      <c r="AD44" s="1515"/>
      <c r="AE44" s="1515"/>
      <c r="AF44" s="1515"/>
      <c r="AG44" s="1515"/>
      <c r="AH44" s="1515"/>
      <c r="AI44" s="1515"/>
      <c r="AJ44" s="1515"/>
      <c r="AK44" s="1515"/>
      <c r="AL44" s="1515"/>
      <c r="AM44" s="1515"/>
      <c r="AN44" s="1515"/>
      <c r="AO44" s="1515"/>
      <c r="AP44" s="1515"/>
      <c r="AQ44" s="1515"/>
      <c r="AR44" s="1515"/>
      <c r="AS44" s="1515"/>
      <c r="AT44" s="1515"/>
      <c r="AU44" s="1515"/>
      <c r="AV44" s="1515"/>
      <c r="AW44" s="1515"/>
      <c r="AX44" s="1515"/>
      <c r="AY44" s="1515"/>
      <c r="AZ44" s="1515"/>
      <c r="BA44" s="1515"/>
      <c r="BB44" s="1515"/>
      <c r="BC44" s="1515"/>
      <c r="BD44" s="1515"/>
      <c r="BE44" s="1516"/>
    </row>
    <row r="45" spans="1:72" s="15" customFormat="1" ht="96.45" customHeight="1" x14ac:dyDescent="0.25">
      <c r="B45" s="385">
        <v>9</v>
      </c>
      <c r="C45" s="386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8"/>
      <c r="T45" s="1591" t="s">
        <v>112</v>
      </c>
      <c r="U45" s="1592"/>
      <c r="V45" s="1593"/>
      <c r="W45" s="1568" t="s">
        <v>72</v>
      </c>
      <c r="X45" s="1569"/>
      <c r="Y45" s="1569"/>
      <c r="Z45" s="1569"/>
      <c r="AA45" s="1569"/>
      <c r="AB45" s="1569"/>
      <c r="AC45" s="1569"/>
      <c r="AD45" s="1594"/>
      <c r="AE45" s="426">
        <v>3.5</v>
      </c>
      <c r="AF45" s="427">
        <f>AE45*30</f>
        <v>105</v>
      </c>
      <c r="AG45" s="394">
        <f>AH45+AJ45+AL45</f>
        <v>63</v>
      </c>
      <c r="AH45" s="391">
        <f>(BC45+AY45)*18</f>
        <v>27</v>
      </c>
      <c r="AI45" s="391">
        <f t="shared" ref="AI45" si="16">IF(CEILING(AH45*коеф,2)&gt;AH45,AH45,CEILING(AH45*коеф,2))</f>
        <v>0</v>
      </c>
      <c r="AJ45" s="703">
        <f>(BD45+AZ45)*18</f>
        <v>0</v>
      </c>
      <c r="AK45" s="396">
        <f t="shared" ref="AK45" si="17">IF(CEILING(AJ45*коеф,2)&gt;AJ45,AJ45,CEILING(AJ45*коеф,2))</f>
        <v>0</v>
      </c>
      <c r="AL45" s="703">
        <v>36</v>
      </c>
      <c r="AM45" s="396">
        <f t="shared" ref="AM45" si="18">IF(CEILING(AL45*коеф,2)&gt;AL45,AL45,CEILING(AL45*коеф,2))</f>
        <v>0</v>
      </c>
      <c r="AN45" s="437"/>
      <c r="AO45" s="515">
        <f>AF45-AG45</f>
        <v>42</v>
      </c>
      <c r="AP45" s="429"/>
      <c r="AQ45" s="703">
        <v>6</v>
      </c>
      <c r="AR45" s="703">
        <v>6</v>
      </c>
      <c r="AS45" s="701"/>
      <c r="AT45" s="701"/>
      <c r="AU45" s="702"/>
      <c r="AV45" s="702"/>
      <c r="AW45" s="435"/>
      <c r="AX45" s="394">
        <f>SUM(AY45:BA45)</f>
        <v>0</v>
      </c>
      <c r="AY45" s="703"/>
      <c r="AZ45" s="703"/>
      <c r="BA45" s="437"/>
      <c r="BB45" s="395">
        <f>SUM(BC45:BE45)</f>
        <v>3.5</v>
      </c>
      <c r="BC45" s="396">
        <v>1.5</v>
      </c>
      <c r="BD45" s="396"/>
      <c r="BE45" s="397">
        <v>2</v>
      </c>
    </row>
    <row r="46" spans="1:72" s="15" customFormat="1" ht="108.45" customHeight="1" x14ac:dyDescent="0.25">
      <c r="B46" s="399">
        <v>10</v>
      </c>
      <c r="C46" s="204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205"/>
      <c r="T46" s="1579" t="s">
        <v>132</v>
      </c>
      <c r="U46" s="1580"/>
      <c r="V46" s="1581"/>
      <c r="W46" s="1205" t="s">
        <v>72</v>
      </c>
      <c r="X46" s="1268"/>
      <c r="Y46" s="1268"/>
      <c r="Z46" s="1268"/>
      <c r="AA46" s="1268"/>
      <c r="AB46" s="1268"/>
      <c r="AC46" s="1268"/>
      <c r="AD46" s="177"/>
      <c r="AE46" s="160">
        <v>1</v>
      </c>
      <c r="AF46" s="649">
        <f>30*AE46</f>
        <v>30</v>
      </c>
      <c r="AG46" s="398">
        <f>18*BB46</f>
        <v>0</v>
      </c>
      <c r="AH46" s="699">
        <f>18*BC46</f>
        <v>0</v>
      </c>
      <c r="AI46" s="183"/>
      <c r="AJ46" s="699">
        <f>18*BD46</f>
        <v>0</v>
      </c>
      <c r="AK46" s="183"/>
      <c r="AL46" s="699">
        <f>(BE46+BA46)*18</f>
        <v>0</v>
      </c>
      <c r="AM46" s="183"/>
      <c r="AN46" s="645"/>
      <c r="AO46" s="332">
        <f>AF46-AG46</f>
        <v>30</v>
      </c>
      <c r="AP46" s="178"/>
      <c r="AQ46" s="179">
        <v>6</v>
      </c>
      <c r="AR46" s="179"/>
      <c r="AS46" s="179"/>
      <c r="AT46" s="179">
        <v>6</v>
      </c>
      <c r="AU46" s="179"/>
      <c r="AV46" s="179"/>
      <c r="AW46" s="657"/>
      <c r="AX46" s="715">
        <f>SUM(AY46:BA46)</f>
        <v>0</v>
      </c>
      <c r="AY46" s="179"/>
      <c r="AZ46" s="179"/>
      <c r="BA46" s="657"/>
      <c r="BB46" s="715">
        <f>SUM(BC46:BE46)</f>
        <v>0</v>
      </c>
      <c r="BC46" s="181"/>
      <c r="BD46" s="181"/>
      <c r="BE46" s="182"/>
    </row>
    <row r="47" spans="1:72" s="15" customFormat="1" ht="109.8" customHeight="1" x14ac:dyDescent="0.25">
      <c r="B47" s="399">
        <v>11</v>
      </c>
      <c r="C47" s="368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70"/>
      <c r="T47" s="1579" t="s">
        <v>127</v>
      </c>
      <c r="U47" s="1580"/>
      <c r="V47" s="1581"/>
      <c r="W47" s="1582" t="s">
        <v>72</v>
      </c>
      <c r="X47" s="1583"/>
      <c r="Y47" s="1583"/>
      <c r="Z47" s="1583"/>
      <c r="AA47" s="1583"/>
      <c r="AB47" s="1583"/>
      <c r="AC47" s="1583"/>
      <c r="AD47" s="1606"/>
      <c r="AE47" s="430">
        <v>3</v>
      </c>
      <c r="AF47" s="431">
        <f t="shared" ref="AF47:AF48" si="19">AE47*30</f>
        <v>90</v>
      </c>
      <c r="AG47" s="398">
        <f t="shared" ref="AG47:AG48" si="20">AH47+AJ47+AL47</f>
        <v>54</v>
      </c>
      <c r="AH47" s="697">
        <v>27</v>
      </c>
      <c r="AI47" s="407">
        <f t="shared" ref="AI47" si="21">IF(CEILING(AH47*коеф,2)&gt;AH47,AH47,CEILING(AH47*коеф,2))</f>
        <v>0</v>
      </c>
      <c r="AJ47" s="697">
        <f t="shared" ref="AJ47:AJ48" si="22">(BD47+AZ47)*18</f>
        <v>0</v>
      </c>
      <c r="AK47" s="407">
        <f t="shared" ref="AK47" si="23">IF(CEILING(AJ47*коеф,2)&gt;AJ47,AJ47,CEILING(AJ47*коеф,2))</f>
        <v>0</v>
      </c>
      <c r="AL47" s="697">
        <v>27</v>
      </c>
      <c r="AM47" s="407">
        <f t="shared" ref="AM47" si="24">IF(CEILING(AL47*коеф,2)&gt;AL47,AL47,CEILING(AL47*коеф,2))</f>
        <v>0</v>
      </c>
      <c r="AN47" s="438"/>
      <c r="AO47" s="705">
        <f t="shared" ref="AO47:AO48" si="25">AF47-AG47</f>
        <v>36</v>
      </c>
      <c r="AP47" s="432"/>
      <c r="AQ47" s="697">
        <v>5</v>
      </c>
      <c r="AR47" s="697">
        <v>5</v>
      </c>
      <c r="AS47" s="699"/>
      <c r="AT47" s="699"/>
      <c r="AU47" s="700"/>
      <c r="AV47" s="700"/>
      <c r="AW47" s="436"/>
      <c r="AX47" s="398">
        <f t="shared" ref="AX47:AX48" si="26">SUM(AY47:BA47)</f>
        <v>3</v>
      </c>
      <c r="AY47" s="697">
        <v>1.5</v>
      </c>
      <c r="AZ47" s="697"/>
      <c r="BA47" s="438">
        <v>1.5</v>
      </c>
      <c r="BB47" s="715">
        <f t="shared" ref="BB47:BB48" si="27">SUM(BC47:BE47)</f>
        <v>0</v>
      </c>
      <c r="BC47" s="407"/>
      <c r="BD47" s="407"/>
      <c r="BE47" s="408"/>
      <c r="BF47" s="713"/>
      <c r="BG47" s="713"/>
      <c r="BH47" s="713"/>
      <c r="BI47" s="713"/>
      <c r="BJ47" s="713"/>
      <c r="BK47" s="713"/>
      <c r="BL47" s="713"/>
      <c r="BM47" s="713"/>
      <c r="BN47" s="713"/>
      <c r="BO47" s="713"/>
      <c r="BP47" s="713"/>
      <c r="BQ47" s="713"/>
      <c r="BR47" s="713"/>
      <c r="BS47" s="713"/>
      <c r="BT47" s="713"/>
    </row>
    <row r="48" spans="1:72" s="15" customFormat="1" ht="109.8" customHeight="1" thickBot="1" x14ac:dyDescent="0.3">
      <c r="B48" s="409">
        <v>12</v>
      </c>
      <c r="C48" s="368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70"/>
      <c r="T48" s="1585" t="s">
        <v>198</v>
      </c>
      <c r="U48" s="1586"/>
      <c r="V48" s="1587"/>
      <c r="W48" s="1588" t="s">
        <v>72</v>
      </c>
      <c r="X48" s="1589"/>
      <c r="Y48" s="1589"/>
      <c r="Z48" s="1589"/>
      <c r="AA48" s="1589"/>
      <c r="AB48" s="1589"/>
      <c r="AC48" s="1589"/>
      <c r="AD48" s="1590"/>
      <c r="AE48" s="650">
        <v>3</v>
      </c>
      <c r="AF48" s="456">
        <f t="shared" si="19"/>
        <v>90</v>
      </c>
      <c r="AG48" s="419">
        <f t="shared" si="20"/>
        <v>54</v>
      </c>
      <c r="AH48" s="512">
        <v>36</v>
      </c>
      <c r="AI48" s="423">
        <f t="shared" ref="AI48" si="28">IF(CEILING(AH48*коеф,2)&gt;AH48,AH48,CEILING(AH48*коеф,2))</f>
        <v>0</v>
      </c>
      <c r="AJ48" s="512">
        <f t="shared" si="22"/>
        <v>0</v>
      </c>
      <c r="AK48" s="423">
        <f t="shared" ref="AK48" si="29">IF(CEILING(AJ48*коеф,2)&gt;AJ48,AJ48,CEILING(AJ48*коеф,2))</f>
        <v>0</v>
      </c>
      <c r="AL48" s="512">
        <v>18</v>
      </c>
      <c r="AM48" s="423">
        <f t="shared" ref="AM48" si="30">IF(CEILING(AL48*коеф,2)&gt;AL48,AL48,CEILING(AL48*коеф,2))</f>
        <v>0</v>
      </c>
      <c r="AN48" s="653"/>
      <c r="AO48" s="516">
        <f t="shared" si="25"/>
        <v>36</v>
      </c>
      <c r="AP48" s="517"/>
      <c r="AQ48" s="512">
        <v>5</v>
      </c>
      <c r="AR48" s="512">
        <v>5</v>
      </c>
      <c r="AS48" s="420"/>
      <c r="AT48" s="420"/>
      <c r="AU48" s="513"/>
      <c r="AV48" s="513"/>
      <c r="AW48" s="658"/>
      <c r="AX48" s="419">
        <f t="shared" si="26"/>
        <v>3</v>
      </c>
      <c r="AY48" s="512">
        <v>2</v>
      </c>
      <c r="AZ48" s="512"/>
      <c r="BA48" s="653">
        <v>1</v>
      </c>
      <c r="BB48" s="422">
        <f t="shared" si="27"/>
        <v>0</v>
      </c>
      <c r="BC48" s="423"/>
      <c r="BD48" s="423"/>
      <c r="BE48" s="424"/>
      <c r="BF48" s="713"/>
      <c r="BG48" s="713"/>
      <c r="BH48" s="713"/>
      <c r="BI48" s="713"/>
      <c r="BJ48" s="713"/>
      <c r="BK48" s="713"/>
      <c r="BL48" s="713"/>
      <c r="BM48" s="713"/>
      <c r="BN48" s="713"/>
      <c r="BO48" s="713"/>
      <c r="BP48" s="713"/>
      <c r="BQ48" s="713"/>
      <c r="BR48" s="713"/>
      <c r="BS48" s="713"/>
      <c r="BT48" s="713"/>
    </row>
    <row r="49" spans="1:72" s="15" customFormat="1" ht="49.95" customHeight="1" thickBot="1" x14ac:dyDescent="0.3">
      <c r="A49" s="95"/>
      <c r="B49" s="1475" t="s">
        <v>64</v>
      </c>
      <c r="C49" s="1505"/>
      <c r="D49" s="1505"/>
      <c r="E49" s="1505"/>
      <c r="F49" s="1505"/>
      <c r="G49" s="1505"/>
      <c r="H49" s="1505"/>
      <c r="I49" s="1505"/>
      <c r="J49" s="1505"/>
      <c r="K49" s="1505"/>
      <c r="L49" s="1505"/>
      <c r="M49" s="1505"/>
      <c r="N49" s="1505"/>
      <c r="O49" s="1505"/>
      <c r="P49" s="1505"/>
      <c r="Q49" s="1505"/>
      <c r="R49" s="1505"/>
      <c r="S49" s="1505"/>
      <c r="T49" s="1622"/>
      <c r="U49" s="1622"/>
      <c r="V49" s="1622"/>
      <c r="W49" s="1622"/>
      <c r="X49" s="1622"/>
      <c r="Y49" s="1622"/>
      <c r="Z49" s="1622"/>
      <c r="AA49" s="1622"/>
      <c r="AB49" s="1622"/>
      <c r="AC49" s="1622"/>
      <c r="AD49" s="1623"/>
      <c r="AE49" s="194">
        <f t="shared" ref="AE49:AO49" si="31">SUM(AE45:AE48)</f>
        <v>10.5</v>
      </c>
      <c r="AF49" s="196">
        <f t="shared" si="31"/>
        <v>315</v>
      </c>
      <c r="AG49" s="652">
        <f t="shared" si="31"/>
        <v>171</v>
      </c>
      <c r="AH49" s="646">
        <f t="shared" si="31"/>
        <v>90</v>
      </c>
      <c r="AI49" s="487">
        <f t="shared" si="31"/>
        <v>0</v>
      </c>
      <c r="AJ49" s="619">
        <f t="shared" si="31"/>
        <v>0</v>
      </c>
      <c r="AK49" s="487">
        <f t="shared" si="31"/>
        <v>0</v>
      </c>
      <c r="AL49" s="195">
        <f t="shared" si="31"/>
        <v>81</v>
      </c>
      <c r="AM49" s="487">
        <f t="shared" si="31"/>
        <v>0</v>
      </c>
      <c r="AN49" s="488">
        <f t="shared" si="31"/>
        <v>0</v>
      </c>
      <c r="AO49" s="197">
        <f t="shared" si="31"/>
        <v>144</v>
      </c>
      <c r="AP49" s="654">
        <f t="shared" ref="AP49:AW49" si="32">COUNT(AP45:AP48)</f>
        <v>0</v>
      </c>
      <c r="AQ49" s="655">
        <f t="shared" si="32"/>
        <v>4</v>
      </c>
      <c r="AR49" s="655">
        <f t="shared" si="32"/>
        <v>3</v>
      </c>
      <c r="AS49" s="655">
        <f t="shared" si="32"/>
        <v>0</v>
      </c>
      <c r="AT49" s="655">
        <f t="shared" si="32"/>
        <v>1</v>
      </c>
      <c r="AU49" s="655">
        <f t="shared" si="32"/>
        <v>0</v>
      </c>
      <c r="AV49" s="655">
        <f t="shared" si="32"/>
        <v>0</v>
      </c>
      <c r="AW49" s="656">
        <f t="shared" si="32"/>
        <v>0</v>
      </c>
      <c r="AX49" s="201">
        <f t="shared" ref="AX49:BE49" si="33">SUM(AX45:AX48)</f>
        <v>6</v>
      </c>
      <c r="AY49" s="199">
        <f t="shared" si="33"/>
        <v>3.5</v>
      </c>
      <c r="AZ49" s="608">
        <f t="shared" si="33"/>
        <v>0</v>
      </c>
      <c r="BA49" s="200">
        <f t="shared" si="33"/>
        <v>2.5</v>
      </c>
      <c r="BB49" s="201">
        <f t="shared" si="33"/>
        <v>3.5</v>
      </c>
      <c r="BC49" s="199">
        <f t="shared" si="33"/>
        <v>1.5</v>
      </c>
      <c r="BD49" s="608">
        <f t="shared" si="33"/>
        <v>0</v>
      </c>
      <c r="BE49" s="607">
        <f t="shared" si="33"/>
        <v>2</v>
      </c>
    </row>
    <row r="50" spans="1:72" s="15" customFormat="1" ht="49.95" customHeight="1" thickBot="1" x14ac:dyDescent="0.3">
      <c r="A50" s="95"/>
      <c r="B50" s="1624" t="s">
        <v>62</v>
      </c>
      <c r="C50" s="1625"/>
      <c r="D50" s="1625"/>
      <c r="E50" s="1625"/>
      <c r="F50" s="1625"/>
      <c r="G50" s="1625"/>
      <c r="H50" s="1625"/>
      <c r="I50" s="1625"/>
      <c r="J50" s="1625"/>
      <c r="K50" s="1625"/>
      <c r="L50" s="1625"/>
      <c r="M50" s="1625"/>
      <c r="N50" s="1625"/>
      <c r="O50" s="1625"/>
      <c r="P50" s="1625"/>
      <c r="Q50" s="1625"/>
      <c r="R50" s="1625"/>
      <c r="S50" s="1625"/>
      <c r="T50" s="1625"/>
      <c r="U50" s="1625"/>
      <c r="V50" s="1625"/>
      <c r="W50" s="1625"/>
      <c r="X50" s="1625"/>
      <c r="Y50" s="1625"/>
      <c r="Z50" s="1625"/>
      <c r="AA50" s="1625"/>
      <c r="AB50" s="1625"/>
      <c r="AC50" s="1625"/>
      <c r="AD50" s="1625"/>
      <c r="AE50" s="1625"/>
      <c r="AF50" s="1625"/>
      <c r="AG50" s="1625"/>
      <c r="AH50" s="1625"/>
      <c r="AI50" s="1625"/>
      <c r="AJ50" s="1625"/>
      <c r="AK50" s="1625"/>
      <c r="AL50" s="1625"/>
      <c r="AM50" s="1625"/>
      <c r="AN50" s="1625"/>
      <c r="AO50" s="1625"/>
      <c r="AP50" s="1625"/>
      <c r="AQ50" s="1625"/>
      <c r="AR50" s="1625"/>
      <c r="AS50" s="1625"/>
      <c r="AT50" s="1625"/>
      <c r="AU50" s="1625"/>
      <c r="AV50" s="1625"/>
      <c r="AW50" s="1625"/>
      <c r="AX50" s="1625"/>
      <c r="AY50" s="1625"/>
      <c r="AZ50" s="1625"/>
      <c r="BA50" s="1625"/>
      <c r="BB50" s="1625"/>
      <c r="BC50" s="1625"/>
      <c r="BD50" s="1625"/>
      <c r="BE50" s="1626"/>
      <c r="BF50" s="713"/>
      <c r="BG50" s="713"/>
      <c r="BH50" s="713"/>
      <c r="BI50" s="713"/>
      <c r="BJ50" s="713"/>
      <c r="BK50" s="713"/>
      <c r="BL50" s="713"/>
      <c r="BM50" s="713"/>
      <c r="BN50" s="713"/>
      <c r="BO50" s="713"/>
      <c r="BP50" s="713"/>
      <c r="BQ50" s="713"/>
      <c r="BR50" s="713"/>
      <c r="BS50" s="713"/>
      <c r="BT50" s="713"/>
    </row>
    <row r="51" spans="1:72" s="15" customFormat="1" ht="45.6" customHeight="1" thickBot="1" x14ac:dyDescent="0.3">
      <c r="B51" s="1624" t="s">
        <v>88</v>
      </c>
      <c r="C51" s="1721"/>
      <c r="D51" s="1721"/>
      <c r="E51" s="1721"/>
      <c r="F51" s="1721"/>
      <c r="G51" s="1721"/>
      <c r="H51" s="1721"/>
      <c r="I51" s="1721"/>
      <c r="J51" s="1721"/>
      <c r="K51" s="1721"/>
      <c r="L51" s="1721"/>
      <c r="M51" s="1721"/>
      <c r="N51" s="1721"/>
      <c r="O51" s="1721"/>
      <c r="P51" s="1721"/>
      <c r="Q51" s="1721"/>
      <c r="R51" s="1721"/>
      <c r="S51" s="1721"/>
      <c r="T51" s="1721"/>
      <c r="U51" s="1721"/>
      <c r="V51" s="1721"/>
      <c r="W51" s="1721"/>
      <c r="X51" s="1721"/>
      <c r="Y51" s="1721"/>
      <c r="Z51" s="1721"/>
      <c r="AA51" s="1721"/>
      <c r="AB51" s="1721"/>
      <c r="AC51" s="1721"/>
      <c r="AD51" s="1721"/>
      <c r="AE51" s="1721"/>
      <c r="AF51" s="1721"/>
      <c r="AG51" s="1721"/>
      <c r="AH51" s="1721"/>
      <c r="AI51" s="1721"/>
      <c r="AJ51" s="1721"/>
      <c r="AK51" s="1721"/>
      <c r="AL51" s="1721"/>
      <c r="AM51" s="1721"/>
      <c r="AN51" s="1721"/>
      <c r="AO51" s="1721"/>
      <c r="AP51" s="1721"/>
      <c r="AQ51" s="1721"/>
      <c r="AR51" s="1721"/>
      <c r="AS51" s="1721"/>
      <c r="AT51" s="1721"/>
      <c r="AU51" s="1721"/>
      <c r="AV51" s="1721"/>
      <c r="AW51" s="1721"/>
      <c r="AX51" s="1721"/>
      <c r="AY51" s="1721"/>
      <c r="AZ51" s="1721"/>
      <c r="BA51" s="1721"/>
      <c r="BB51" s="1721"/>
      <c r="BC51" s="1721"/>
      <c r="BD51" s="1721"/>
      <c r="BE51" s="1723"/>
    </row>
    <row r="52" spans="1:72" s="15" customFormat="1" ht="72" customHeight="1" x14ac:dyDescent="0.25">
      <c r="B52" s="1780">
        <v>13</v>
      </c>
      <c r="C52" s="386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8"/>
      <c r="T52" s="1591" t="s">
        <v>113</v>
      </c>
      <c r="U52" s="1592"/>
      <c r="V52" s="1649"/>
      <c r="W52" s="1646" t="s">
        <v>72</v>
      </c>
      <c r="X52" s="1646"/>
      <c r="Y52" s="1646"/>
      <c r="Z52" s="1646"/>
      <c r="AA52" s="1646"/>
      <c r="AB52" s="1646"/>
      <c r="AC52" s="1646"/>
      <c r="AD52" s="1647"/>
      <c r="AE52" s="1645">
        <v>3</v>
      </c>
      <c r="AF52" s="1644">
        <f t="shared" ref="AF52" si="34">AE52*30</f>
        <v>90</v>
      </c>
      <c r="AG52" s="1575">
        <f t="shared" ref="AG52" si="35">AH52+AJ52+AL52</f>
        <v>54</v>
      </c>
      <c r="AH52" s="1638">
        <f t="shared" ref="AH52" si="36">(BC52+AY52)*18</f>
        <v>36</v>
      </c>
      <c r="AI52" s="1571"/>
      <c r="AJ52" s="1638">
        <f t="shared" ref="AJ52" si="37">(BD52+AZ52)*18</f>
        <v>18</v>
      </c>
      <c r="AK52" s="1571"/>
      <c r="AL52" s="1638">
        <f t="shared" ref="AL52" si="38">(BE52+BA52)*18</f>
        <v>0</v>
      </c>
      <c r="AM52" s="1571"/>
      <c r="AN52" s="1741"/>
      <c r="AO52" s="1743">
        <f>AF52-AG52</f>
        <v>36</v>
      </c>
      <c r="AP52" s="1745"/>
      <c r="AQ52" s="1747">
        <v>5</v>
      </c>
      <c r="AR52" s="1747">
        <v>5</v>
      </c>
      <c r="AS52" s="1749"/>
      <c r="AT52" s="1749"/>
      <c r="AU52" s="1750"/>
      <c r="AV52" s="1750"/>
      <c r="AW52" s="1751"/>
      <c r="AX52" s="1753">
        <f t="shared" ref="AX52" si="39">SUM(AY52:BA52)</f>
        <v>3</v>
      </c>
      <c r="AY52" s="1638">
        <v>2</v>
      </c>
      <c r="AZ52" s="1638">
        <v>1</v>
      </c>
      <c r="BA52" s="1576"/>
      <c r="BB52" s="1643">
        <f t="shared" ref="BB52" si="40">SUM(BC52:BE52)</f>
        <v>0</v>
      </c>
      <c r="BC52" s="1571"/>
      <c r="BD52" s="1571"/>
      <c r="BE52" s="1642"/>
    </row>
    <row r="53" spans="1:72" s="15" customFormat="1" ht="26.4" customHeight="1" x14ac:dyDescent="0.25">
      <c r="B53" s="1640"/>
      <c r="C53" s="368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70"/>
      <c r="T53" s="1770"/>
      <c r="U53" s="1771"/>
      <c r="V53" s="1772"/>
      <c r="W53" s="1561"/>
      <c r="X53" s="1561"/>
      <c r="Y53" s="1561"/>
      <c r="Z53" s="1561"/>
      <c r="AA53" s="1561"/>
      <c r="AB53" s="1561"/>
      <c r="AC53" s="1561"/>
      <c r="AD53" s="1562"/>
      <c r="AE53" s="1533"/>
      <c r="AF53" s="1548"/>
      <c r="AG53" s="1533"/>
      <c r="AH53" s="1540"/>
      <c r="AI53" s="1540"/>
      <c r="AJ53" s="1540"/>
      <c r="AK53" s="1540"/>
      <c r="AL53" s="1540"/>
      <c r="AM53" s="1540"/>
      <c r="AN53" s="1742"/>
      <c r="AO53" s="1744"/>
      <c r="AP53" s="1746"/>
      <c r="AQ53" s="1748"/>
      <c r="AR53" s="1748"/>
      <c r="AS53" s="1748"/>
      <c r="AT53" s="1748"/>
      <c r="AU53" s="1748"/>
      <c r="AV53" s="1748"/>
      <c r="AW53" s="1752"/>
      <c r="AX53" s="1754"/>
      <c r="AY53" s="1540"/>
      <c r="AZ53" s="1540"/>
      <c r="BA53" s="1548"/>
      <c r="BB53" s="1533"/>
      <c r="BC53" s="1540"/>
      <c r="BD53" s="1540"/>
      <c r="BE53" s="1548"/>
    </row>
    <row r="54" spans="1:72" s="15" customFormat="1" ht="62.4" customHeight="1" x14ac:dyDescent="0.25">
      <c r="B54" s="1639">
        <v>14</v>
      </c>
      <c r="C54" s="368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70"/>
      <c r="T54" s="1579" t="s">
        <v>114</v>
      </c>
      <c r="U54" s="1580"/>
      <c r="V54" s="1769"/>
      <c r="W54" s="1553" t="s">
        <v>72</v>
      </c>
      <c r="X54" s="1553"/>
      <c r="Y54" s="1553"/>
      <c r="Z54" s="1553"/>
      <c r="AA54" s="1553"/>
      <c r="AB54" s="1553"/>
      <c r="AC54" s="1553"/>
      <c r="AD54" s="1560"/>
      <c r="AE54" s="1558">
        <v>4.5</v>
      </c>
      <c r="AF54" s="1559">
        <f>AE54*30</f>
        <v>135</v>
      </c>
      <c r="AG54" s="1537">
        <f>AH54+AJ54+AL54</f>
        <v>63</v>
      </c>
      <c r="AH54" s="1539">
        <f>(BC54+AY54)*18</f>
        <v>36</v>
      </c>
      <c r="AI54" s="1534">
        <f>IF(CEILING(AH54*коеф,2)&gt;AH54,AH54,CEILING(AH54*коеф,2))</f>
        <v>0</v>
      </c>
      <c r="AJ54" s="1539">
        <f>(BD54+AZ54)*18</f>
        <v>27</v>
      </c>
      <c r="AK54" s="1534">
        <f>IF(CEILING(AJ54*коеф,2)&gt;AJ54,AJ54,CEILING(AJ54*коеф,2))</f>
        <v>0</v>
      </c>
      <c r="AL54" s="1539"/>
      <c r="AM54" s="1534">
        <f>IF(CEILING(AL54*коеф,2)&gt;AL54,AL54,CEILING(AL54*коеф,2))</f>
        <v>0</v>
      </c>
      <c r="AN54" s="1755"/>
      <c r="AO54" s="1756">
        <f>AF54-AG54</f>
        <v>72</v>
      </c>
      <c r="AP54" s="1757">
        <v>5</v>
      </c>
      <c r="AQ54" s="1758"/>
      <c r="AR54" s="1758">
        <v>5</v>
      </c>
      <c r="AS54" s="1759"/>
      <c r="AT54" s="1759"/>
      <c r="AU54" s="1760"/>
      <c r="AV54" s="1760"/>
      <c r="AW54" s="1761"/>
      <c r="AX54" s="1762">
        <f>SUM(AY54:BA54)</f>
        <v>3.5</v>
      </c>
      <c r="AY54" s="1539">
        <v>2</v>
      </c>
      <c r="AZ54" s="1539">
        <v>1.5</v>
      </c>
      <c r="BA54" s="1547"/>
      <c r="BB54" s="1532">
        <f>SUM(BC54:BE54)</f>
        <v>0</v>
      </c>
      <c r="BC54" s="1534"/>
      <c r="BD54" s="1534"/>
      <c r="BE54" s="1564"/>
    </row>
    <row r="55" spans="1:72" s="15" customFormat="1" ht="43.2" customHeight="1" x14ac:dyDescent="0.25">
      <c r="B55" s="1640"/>
      <c r="C55" s="368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70"/>
      <c r="T55" s="1770"/>
      <c r="U55" s="1771"/>
      <c r="V55" s="1772"/>
      <c r="W55" s="1561"/>
      <c r="X55" s="1561"/>
      <c r="Y55" s="1561"/>
      <c r="Z55" s="1561"/>
      <c r="AA55" s="1561"/>
      <c r="AB55" s="1561"/>
      <c r="AC55" s="1561"/>
      <c r="AD55" s="1562"/>
      <c r="AE55" s="1533"/>
      <c r="AF55" s="1548"/>
      <c r="AG55" s="1533"/>
      <c r="AH55" s="1540"/>
      <c r="AI55" s="1540"/>
      <c r="AJ55" s="1540"/>
      <c r="AK55" s="1540"/>
      <c r="AL55" s="1540"/>
      <c r="AM55" s="1540"/>
      <c r="AN55" s="1742"/>
      <c r="AO55" s="1744"/>
      <c r="AP55" s="1746"/>
      <c r="AQ55" s="1748"/>
      <c r="AR55" s="1748"/>
      <c r="AS55" s="1748"/>
      <c r="AT55" s="1748"/>
      <c r="AU55" s="1748"/>
      <c r="AV55" s="1748"/>
      <c r="AW55" s="1752"/>
      <c r="AX55" s="1754"/>
      <c r="AY55" s="1540"/>
      <c r="AZ55" s="1540"/>
      <c r="BA55" s="1548"/>
      <c r="BB55" s="1533"/>
      <c r="BC55" s="1540"/>
      <c r="BD55" s="1540"/>
      <c r="BE55" s="1548"/>
    </row>
    <row r="56" spans="1:72" s="15" customFormat="1" ht="73.8" customHeight="1" x14ac:dyDescent="0.25">
      <c r="B56" s="1639">
        <v>15</v>
      </c>
      <c r="C56" s="368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70"/>
      <c r="T56" s="1579" t="s">
        <v>115</v>
      </c>
      <c r="U56" s="1580"/>
      <c r="V56" s="1769"/>
      <c r="W56" s="1553" t="s">
        <v>72</v>
      </c>
      <c r="X56" s="1553"/>
      <c r="Y56" s="1553"/>
      <c r="Z56" s="1553"/>
      <c r="AA56" s="1553"/>
      <c r="AB56" s="1553"/>
      <c r="AC56" s="1553"/>
      <c r="AD56" s="1560"/>
      <c r="AE56" s="1558">
        <v>4</v>
      </c>
      <c r="AF56" s="1559">
        <f t="shared" ref="AF56" si="41">AE56*30</f>
        <v>120</v>
      </c>
      <c r="AG56" s="1537">
        <f t="shared" ref="AG56" si="42">AH56+AJ56+AL56</f>
        <v>54</v>
      </c>
      <c r="AH56" s="1539">
        <f t="shared" ref="AH56" si="43">(BC56+AY56)*18</f>
        <v>36</v>
      </c>
      <c r="AI56" s="1534">
        <f t="shared" ref="AI56" si="44">IF(CEILING(AH56*коеф,2)&gt;AH56,AH56,CEILING(AH56*коеф,2))</f>
        <v>0</v>
      </c>
      <c r="AJ56" s="1539">
        <f t="shared" ref="AJ56" si="45">(BD56+AZ56)*18</f>
        <v>18</v>
      </c>
      <c r="AK56" s="1534">
        <f t="shared" ref="AK56" si="46">IF(CEILING(AJ56*коеф,2)&gt;AJ56,AJ56,CEILING(AJ56*коеф,2))</f>
        <v>0</v>
      </c>
      <c r="AL56" s="1539">
        <f t="shared" ref="AL56" si="47">(BE56+BA56)*18</f>
        <v>0</v>
      </c>
      <c r="AM56" s="1534">
        <f t="shared" ref="AM56" si="48">IF(CEILING(AL56*коеф,2)&gt;AL56,AL56,CEILING(AL56*коеф,2))</f>
        <v>0</v>
      </c>
      <c r="AN56" s="1755"/>
      <c r="AO56" s="1756">
        <f t="shared" ref="AO56" si="49">AF56-AG56</f>
        <v>66</v>
      </c>
      <c r="AP56" s="1757">
        <v>6</v>
      </c>
      <c r="AQ56" s="1758"/>
      <c r="AR56" s="1758">
        <v>6</v>
      </c>
      <c r="AS56" s="1759"/>
      <c r="AT56" s="1759"/>
      <c r="AU56" s="1760"/>
      <c r="AV56" s="1760"/>
      <c r="AW56" s="1761"/>
      <c r="AX56" s="1762">
        <f t="shared" ref="AX56" si="50">SUM(AY56:BA56)</f>
        <v>0</v>
      </c>
      <c r="AY56" s="1539"/>
      <c r="AZ56" s="1539"/>
      <c r="BA56" s="1547"/>
      <c r="BB56" s="1532">
        <f t="shared" ref="BB56" si="51">SUM(BC56:BE56)</f>
        <v>3</v>
      </c>
      <c r="BC56" s="1534">
        <v>2</v>
      </c>
      <c r="BD56" s="1534">
        <v>1</v>
      </c>
      <c r="BE56" s="1564"/>
      <c r="BF56" s="713"/>
      <c r="BG56" s="713"/>
      <c r="BH56" s="713"/>
      <c r="BI56" s="713"/>
      <c r="BJ56" s="713"/>
      <c r="BK56" s="713"/>
      <c r="BL56" s="713"/>
      <c r="BM56" s="713"/>
      <c r="BN56" s="713"/>
      <c r="BO56" s="713"/>
      <c r="BP56" s="713"/>
      <c r="BQ56" s="713"/>
      <c r="BR56" s="713"/>
      <c r="BS56" s="713"/>
      <c r="BT56" s="713"/>
    </row>
    <row r="57" spans="1:72" s="15" customFormat="1" ht="30.6" customHeight="1" x14ac:dyDescent="0.25">
      <c r="B57" s="1640"/>
      <c r="C57" s="368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70"/>
      <c r="T57" s="1770"/>
      <c r="U57" s="1771"/>
      <c r="V57" s="1772"/>
      <c r="W57" s="1561"/>
      <c r="X57" s="1561"/>
      <c r="Y57" s="1561"/>
      <c r="Z57" s="1561"/>
      <c r="AA57" s="1561"/>
      <c r="AB57" s="1561"/>
      <c r="AC57" s="1561"/>
      <c r="AD57" s="1562"/>
      <c r="AE57" s="1533"/>
      <c r="AF57" s="1548"/>
      <c r="AG57" s="1533"/>
      <c r="AH57" s="1540"/>
      <c r="AI57" s="1540"/>
      <c r="AJ57" s="1540"/>
      <c r="AK57" s="1540"/>
      <c r="AL57" s="1540"/>
      <c r="AM57" s="1540"/>
      <c r="AN57" s="1742"/>
      <c r="AO57" s="1744"/>
      <c r="AP57" s="1746"/>
      <c r="AQ57" s="1748"/>
      <c r="AR57" s="1748"/>
      <c r="AS57" s="1748"/>
      <c r="AT57" s="1748"/>
      <c r="AU57" s="1748"/>
      <c r="AV57" s="1748"/>
      <c r="AW57" s="1752"/>
      <c r="AX57" s="1754"/>
      <c r="AY57" s="1540"/>
      <c r="AZ57" s="1540"/>
      <c r="BA57" s="1548"/>
      <c r="BB57" s="1533"/>
      <c r="BC57" s="1540"/>
      <c r="BD57" s="1540"/>
      <c r="BE57" s="1548"/>
      <c r="BF57" s="713"/>
      <c r="BG57" s="713"/>
      <c r="BH57" s="713"/>
      <c r="BI57" s="713"/>
      <c r="BJ57" s="713"/>
      <c r="BK57" s="713"/>
      <c r="BL57" s="713"/>
      <c r="BM57" s="713"/>
      <c r="BN57" s="713"/>
      <c r="BO57" s="713"/>
      <c r="BP57" s="713"/>
      <c r="BQ57" s="713"/>
      <c r="BR57" s="713"/>
      <c r="BS57" s="713"/>
      <c r="BT57" s="713"/>
    </row>
    <row r="58" spans="1:72" s="15" customFormat="1" ht="62.4" customHeight="1" x14ac:dyDescent="0.25">
      <c r="B58" s="1639">
        <v>16</v>
      </c>
      <c r="C58" s="368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70"/>
      <c r="T58" s="1579" t="s">
        <v>116</v>
      </c>
      <c r="U58" s="1580"/>
      <c r="V58" s="1769"/>
      <c r="W58" s="1553" t="s">
        <v>72</v>
      </c>
      <c r="X58" s="1553"/>
      <c r="Y58" s="1553"/>
      <c r="Z58" s="1553"/>
      <c r="AA58" s="1553"/>
      <c r="AB58" s="1553"/>
      <c r="AC58" s="1553"/>
      <c r="AD58" s="1560"/>
      <c r="AE58" s="1558">
        <v>4</v>
      </c>
      <c r="AF58" s="1559">
        <f>AE58*30</f>
        <v>120</v>
      </c>
      <c r="AG58" s="1537">
        <f>AH58+AJ58+AL58</f>
        <v>54</v>
      </c>
      <c r="AH58" s="1539">
        <v>27</v>
      </c>
      <c r="AI58" s="1534">
        <f>IF(CEILING(AH58*коеф,2)&gt;AH58,AH58,CEILING(AH58*коеф,2))</f>
        <v>0</v>
      </c>
      <c r="AJ58" s="1539">
        <f>(BD58+AZ58)*18</f>
        <v>27</v>
      </c>
      <c r="AK58" s="1534">
        <f>IF(CEILING(AJ58*коеф,2)&gt;AJ58,AJ58,CEILING(AJ58*коеф,2))</f>
        <v>0</v>
      </c>
      <c r="AL58" s="1539">
        <f t="shared" ref="AL58" si="52">(BE58+BA58)*18</f>
        <v>0</v>
      </c>
      <c r="AM58" s="1534">
        <f>IF(CEILING(AL58*коеф,2)&gt;AL58,AL58,CEILING(AL58*коеф,2))</f>
        <v>0</v>
      </c>
      <c r="AN58" s="1755"/>
      <c r="AO58" s="1756">
        <f>AF58-AG58</f>
        <v>66</v>
      </c>
      <c r="AP58" s="1757">
        <v>6</v>
      </c>
      <c r="AQ58" s="1758"/>
      <c r="AR58" s="1758">
        <v>6</v>
      </c>
      <c r="AS58" s="1759"/>
      <c r="AT58" s="1759"/>
      <c r="AU58" s="1760"/>
      <c r="AV58" s="1760"/>
      <c r="AW58" s="1761"/>
      <c r="AX58" s="1762">
        <f>SUM(AY58:BA58)</f>
        <v>0</v>
      </c>
      <c r="AY58" s="1539"/>
      <c r="AZ58" s="1539"/>
      <c r="BA58" s="1547"/>
      <c r="BB58" s="1532">
        <f>SUM(BC58:BE58)</f>
        <v>3</v>
      </c>
      <c r="BC58" s="1534">
        <v>1.5</v>
      </c>
      <c r="BD58" s="1534">
        <v>1.5</v>
      </c>
      <c r="BE58" s="1564"/>
    </row>
    <row r="59" spans="1:72" s="15" customFormat="1" ht="36" customHeight="1" x14ac:dyDescent="0.25">
      <c r="B59" s="1640"/>
      <c r="C59" s="718"/>
      <c r="D59" s="485"/>
      <c r="E59" s="485"/>
      <c r="F59" s="485"/>
      <c r="G59" s="485"/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647"/>
      <c r="T59" s="1770"/>
      <c r="U59" s="1771"/>
      <c r="V59" s="1772"/>
      <c r="W59" s="1561"/>
      <c r="X59" s="1561"/>
      <c r="Y59" s="1561"/>
      <c r="Z59" s="1561"/>
      <c r="AA59" s="1561"/>
      <c r="AB59" s="1561"/>
      <c r="AC59" s="1561"/>
      <c r="AD59" s="1562"/>
      <c r="AE59" s="1533"/>
      <c r="AF59" s="1548"/>
      <c r="AG59" s="1533"/>
      <c r="AH59" s="1540"/>
      <c r="AI59" s="1540"/>
      <c r="AJ59" s="1540"/>
      <c r="AK59" s="1540"/>
      <c r="AL59" s="1540"/>
      <c r="AM59" s="1540"/>
      <c r="AN59" s="1742"/>
      <c r="AO59" s="1744"/>
      <c r="AP59" s="1746"/>
      <c r="AQ59" s="1748"/>
      <c r="AR59" s="1748"/>
      <c r="AS59" s="1748"/>
      <c r="AT59" s="1748"/>
      <c r="AU59" s="1748"/>
      <c r="AV59" s="1748"/>
      <c r="AW59" s="1752"/>
      <c r="AX59" s="1754"/>
      <c r="AY59" s="1540"/>
      <c r="AZ59" s="1540"/>
      <c r="BA59" s="1548"/>
      <c r="BB59" s="1533"/>
      <c r="BC59" s="1540"/>
      <c r="BD59" s="1540"/>
      <c r="BE59" s="1548"/>
    </row>
    <row r="60" spans="1:72" s="15" customFormat="1" ht="60" customHeight="1" thickBot="1" x14ac:dyDescent="0.3">
      <c r="B60" s="1639">
        <v>17</v>
      </c>
      <c r="C60" s="410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2"/>
      <c r="T60" s="1579" t="s">
        <v>117</v>
      </c>
      <c r="U60" s="1580"/>
      <c r="V60" s="1769"/>
      <c r="W60" s="1553" t="s">
        <v>72</v>
      </c>
      <c r="X60" s="1553"/>
      <c r="Y60" s="1553"/>
      <c r="Z60" s="1553"/>
      <c r="AA60" s="1553"/>
      <c r="AB60" s="1553"/>
      <c r="AC60" s="1553"/>
      <c r="AD60" s="1560"/>
      <c r="AE60" s="1558">
        <v>4</v>
      </c>
      <c r="AF60" s="1559">
        <f>AE60*30</f>
        <v>120</v>
      </c>
      <c r="AG60" s="1537">
        <f>AH60+AJ60+AL60</f>
        <v>72</v>
      </c>
      <c r="AH60" s="1539">
        <f>(BC60+AY60)*18</f>
        <v>36</v>
      </c>
      <c r="AI60" s="1534">
        <f>IF(CEILING(AH60*коеф,2)&gt;AH60,AH60,CEILING(AH60*коеф,2))</f>
        <v>0</v>
      </c>
      <c r="AJ60" s="1539">
        <f>(BD60+AZ60)*18</f>
        <v>0</v>
      </c>
      <c r="AK60" s="1534">
        <f>IF(CEILING(AJ60*коеф,2)&gt;AJ60,AJ60,CEILING(AJ60*коеф,2))</f>
        <v>0</v>
      </c>
      <c r="AL60" s="1539">
        <v>36</v>
      </c>
      <c r="AM60" s="1534">
        <f>IF(CEILING(AL60*коеф,2)&gt;AL60,AL60,CEILING(AL60*коеф,2))</f>
        <v>0</v>
      </c>
      <c r="AN60" s="1755"/>
      <c r="AO60" s="1756">
        <f>AF60-AG60</f>
        <v>48</v>
      </c>
      <c r="AP60" s="1757"/>
      <c r="AQ60" s="1758">
        <v>6</v>
      </c>
      <c r="AR60" s="1758">
        <v>6</v>
      </c>
      <c r="AS60" s="1759"/>
      <c r="AT60" s="1759"/>
      <c r="AU60" s="1760"/>
      <c r="AV60" s="1760"/>
      <c r="AW60" s="1761"/>
      <c r="AX60" s="1762">
        <f>SUM(AY60:BA60)</f>
        <v>0</v>
      </c>
      <c r="AY60" s="1539"/>
      <c r="AZ60" s="1539"/>
      <c r="BA60" s="1547"/>
      <c r="BB60" s="1532">
        <f>SUM(BC60:BE60)</f>
        <v>4</v>
      </c>
      <c r="BC60" s="1534">
        <v>2</v>
      </c>
      <c r="BD60" s="1534"/>
      <c r="BE60" s="1564">
        <v>2</v>
      </c>
    </row>
    <row r="61" spans="1:72" s="15" customFormat="1" ht="33.6" customHeight="1" thickBot="1" x14ac:dyDescent="0.3">
      <c r="B61" s="1640"/>
      <c r="C61" s="410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2"/>
      <c r="T61" s="1770"/>
      <c r="U61" s="1771"/>
      <c r="V61" s="1772"/>
      <c r="W61" s="1561"/>
      <c r="X61" s="1561"/>
      <c r="Y61" s="1561"/>
      <c r="Z61" s="1561"/>
      <c r="AA61" s="1561"/>
      <c r="AB61" s="1561"/>
      <c r="AC61" s="1561"/>
      <c r="AD61" s="1562"/>
      <c r="AE61" s="1533"/>
      <c r="AF61" s="1548"/>
      <c r="AG61" s="1533"/>
      <c r="AH61" s="1540"/>
      <c r="AI61" s="1540"/>
      <c r="AJ61" s="1540"/>
      <c r="AK61" s="1540"/>
      <c r="AL61" s="1540"/>
      <c r="AM61" s="1540"/>
      <c r="AN61" s="1742"/>
      <c r="AO61" s="1744"/>
      <c r="AP61" s="1746"/>
      <c r="AQ61" s="1748"/>
      <c r="AR61" s="1748"/>
      <c r="AS61" s="1748"/>
      <c r="AT61" s="1748"/>
      <c r="AU61" s="1748"/>
      <c r="AV61" s="1748"/>
      <c r="AW61" s="1752"/>
      <c r="AX61" s="1754"/>
      <c r="AY61" s="1540"/>
      <c r="AZ61" s="1540"/>
      <c r="BA61" s="1548"/>
      <c r="BB61" s="1533"/>
      <c r="BC61" s="1540"/>
      <c r="BD61" s="1540"/>
      <c r="BE61" s="1548"/>
    </row>
    <row r="62" spans="1:72" s="15" customFormat="1" ht="64.8" customHeight="1" thickBot="1" x14ac:dyDescent="0.3">
      <c r="B62" s="1639">
        <v>18</v>
      </c>
      <c r="C62" s="410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2"/>
      <c r="T62" s="1579" t="s">
        <v>197</v>
      </c>
      <c r="U62" s="1580"/>
      <c r="V62" s="1769"/>
      <c r="W62" s="1553" t="s">
        <v>72</v>
      </c>
      <c r="X62" s="1554"/>
      <c r="Y62" s="1554"/>
      <c r="Z62" s="1554"/>
      <c r="AA62" s="1554"/>
      <c r="AB62" s="1554"/>
      <c r="AC62" s="1554"/>
      <c r="AD62" s="1555"/>
      <c r="AE62" s="1558">
        <v>3</v>
      </c>
      <c r="AF62" s="1559">
        <f>AE62*30</f>
        <v>90</v>
      </c>
      <c r="AG62" s="1537">
        <f>AH62+AJ62+AL63</f>
        <v>54</v>
      </c>
      <c r="AH62" s="1539">
        <f>(BC62+AY63)*18</f>
        <v>36</v>
      </c>
      <c r="AI62" s="1534">
        <f>IF(CEILING(AH62*коеф,2)&gt;AH62,AH62,CEILING(AH62*коеф,2))</f>
        <v>0</v>
      </c>
      <c r="AJ62" s="1539">
        <v>18</v>
      </c>
      <c r="AK62" s="1534">
        <f>IF(CEILING(AJ62*коеф,2)&gt;AJ62,AJ62,CEILING(AJ62*коеф,2))</f>
        <v>0</v>
      </c>
      <c r="AL62" s="1536"/>
      <c r="AM62" s="1534">
        <f>IF(CEILING(AL63*коеф,2)&gt;AL63,AL63,CEILING(AL63*коеф,2))</f>
        <v>0</v>
      </c>
      <c r="AN62" s="1763"/>
      <c r="AO62" s="1765">
        <f>AF62-AG62</f>
        <v>36</v>
      </c>
      <c r="AP62" s="1746"/>
      <c r="AQ62" s="1758">
        <v>6</v>
      </c>
      <c r="AR62" s="1758">
        <v>6</v>
      </c>
      <c r="AS62" s="1748"/>
      <c r="AT62" s="1748"/>
      <c r="AU62" s="1748"/>
      <c r="AV62" s="1748"/>
      <c r="AW62" s="1752"/>
      <c r="AX62" s="1762">
        <f>SUM(AY63:BA63)</f>
        <v>0</v>
      </c>
      <c r="AY62" s="1536"/>
      <c r="AZ62" s="1536"/>
      <c r="BA62" s="1530"/>
      <c r="BB62" s="1532">
        <f>SUM(BC62:BE63)</f>
        <v>3</v>
      </c>
      <c r="BC62" s="1534">
        <v>2</v>
      </c>
      <c r="BD62" s="1534">
        <v>1</v>
      </c>
      <c r="BE62" s="1530"/>
    </row>
    <row r="63" spans="1:72" s="15" customFormat="1" ht="64.8" customHeight="1" thickBot="1" x14ac:dyDescent="0.3">
      <c r="B63" s="1641"/>
      <c r="C63" s="410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2"/>
      <c r="T63" s="1773"/>
      <c r="U63" s="1774"/>
      <c r="V63" s="1775"/>
      <c r="W63" s="1556"/>
      <c r="X63" s="1556"/>
      <c r="Y63" s="1556"/>
      <c r="Z63" s="1556"/>
      <c r="AA63" s="1556"/>
      <c r="AB63" s="1556"/>
      <c r="AC63" s="1556"/>
      <c r="AD63" s="1557"/>
      <c r="AE63" s="1538"/>
      <c r="AF63" s="1531"/>
      <c r="AG63" s="1538"/>
      <c r="AH63" s="1535"/>
      <c r="AI63" s="1535"/>
      <c r="AJ63" s="1535"/>
      <c r="AK63" s="1535"/>
      <c r="AL63" s="1535"/>
      <c r="AM63" s="1535"/>
      <c r="AN63" s="1764"/>
      <c r="AO63" s="1766"/>
      <c r="AP63" s="1767"/>
      <c r="AQ63" s="1768"/>
      <c r="AR63" s="1768"/>
      <c r="AS63" s="1768"/>
      <c r="AT63" s="1768"/>
      <c r="AU63" s="1768"/>
      <c r="AV63" s="1768"/>
      <c r="AW63" s="1776"/>
      <c r="AX63" s="1777"/>
      <c r="AY63" s="1535"/>
      <c r="AZ63" s="1535"/>
      <c r="BA63" s="1531"/>
      <c r="BB63" s="1787"/>
      <c r="BC63" s="1535"/>
      <c r="BD63" s="1535"/>
      <c r="BE63" s="1531"/>
    </row>
    <row r="64" spans="1:72" s="15" customFormat="1" ht="49.95" customHeight="1" thickBot="1" x14ac:dyDescent="0.3">
      <c r="A64" s="95"/>
      <c r="B64" s="1504" t="s">
        <v>63</v>
      </c>
      <c r="C64" s="1505"/>
      <c r="D64" s="1505"/>
      <c r="E64" s="1505"/>
      <c r="F64" s="1505"/>
      <c r="G64" s="1505"/>
      <c r="H64" s="1505"/>
      <c r="I64" s="1505"/>
      <c r="J64" s="1505"/>
      <c r="K64" s="1505"/>
      <c r="L64" s="1505"/>
      <c r="M64" s="1505"/>
      <c r="N64" s="1505"/>
      <c r="O64" s="1505"/>
      <c r="P64" s="1505"/>
      <c r="Q64" s="1505"/>
      <c r="R64" s="1505"/>
      <c r="S64" s="1505"/>
      <c r="T64" s="1622"/>
      <c r="U64" s="1622"/>
      <c r="V64" s="1622"/>
      <c r="W64" s="1505"/>
      <c r="X64" s="1505"/>
      <c r="Y64" s="1505"/>
      <c r="Z64" s="1505"/>
      <c r="AA64" s="1505"/>
      <c r="AB64" s="1505"/>
      <c r="AC64" s="1505"/>
      <c r="AD64" s="1506"/>
      <c r="AE64" s="227">
        <f t="shared" ref="AE64:AO64" si="53">SUM(AE52:AE63)</f>
        <v>22.5</v>
      </c>
      <c r="AF64" s="229">
        <f t="shared" si="53"/>
        <v>675</v>
      </c>
      <c r="AG64" s="521">
        <f t="shared" si="53"/>
        <v>351</v>
      </c>
      <c r="AH64" s="228">
        <f t="shared" si="53"/>
        <v>207</v>
      </c>
      <c r="AI64" s="381">
        <f t="shared" si="53"/>
        <v>0</v>
      </c>
      <c r="AJ64" s="434">
        <f t="shared" si="53"/>
        <v>108</v>
      </c>
      <c r="AK64" s="381">
        <f t="shared" si="53"/>
        <v>0</v>
      </c>
      <c r="AL64" s="228">
        <f t="shared" si="53"/>
        <v>36</v>
      </c>
      <c r="AM64" s="381">
        <f t="shared" si="53"/>
        <v>0</v>
      </c>
      <c r="AN64" s="382">
        <f t="shared" si="53"/>
        <v>0</v>
      </c>
      <c r="AO64" s="197">
        <f t="shared" si="53"/>
        <v>324</v>
      </c>
      <c r="AP64" s="199">
        <f>COUNT(AP52:AP63)</f>
        <v>3</v>
      </c>
      <c r="AQ64" s="199">
        <f>COUNT(AQ52:AQ63)</f>
        <v>3</v>
      </c>
      <c r="AR64" s="199">
        <f>COUNT(AR52:AR63)</f>
        <v>6</v>
      </c>
      <c r="AS64" s="520">
        <f>COUNT(#REF!)</f>
        <v>0</v>
      </c>
      <c r="AT64" s="608">
        <f>COUNT(#REF!)</f>
        <v>0</v>
      </c>
      <c r="AU64" s="520">
        <f>COUNT(#REF!)</f>
        <v>0</v>
      </c>
      <c r="AV64" s="520">
        <f>COUNT(#REF!)</f>
        <v>0</v>
      </c>
      <c r="AW64" s="648">
        <f>COUNT(#REF!)</f>
        <v>0</v>
      </c>
      <c r="AX64" s="672">
        <f t="shared" ref="AX64:BE64" si="54">SUM(AX52:AX63)</f>
        <v>6.5</v>
      </c>
      <c r="AY64" s="673">
        <f t="shared" si="54"/>
        <v>4</v>
      </c>
      <c r="AZ64" s="519">
        <f t="shared" si="54"/>
        <v>2.5</v>
      </c>
      <c r="BA64" s="675">
        <f t="shared" si="54"/>
        <v>0</v>
      </c>
      <c r="BB64" s="672">
        <f t="shared" si="54"/>
        <v>13</v>
      </c>
      <c r="BC64" s="673">
        <f>SUM(BC52:BC63)</f>
        <v>7.5</v>
      </c>
      <c r="BD64" s="1125">
        <f>SUM(BD52:BD63)</f>
        <v>3.5</v>
      </c>
      <c r="BE64" s="675">
        <f t="shared" si="54"/>
        <v>2</v>
      </c>
    </row>
    <row r="65" spans="1:57" s="15" customFormat="1" ht="49.95" customHeight="1" thickBot="1" x14ac:dyDescent="0.3">
      <c r="A65" s="95"/>
      <c r="B65" s="1504" t="s">
        <v>47</v>
      </c>
      <c r="C65" s="1505"/>
      <c r="D65" s="1505"/>
      <c r="E65" s="1505"/>
      <c r="F65" s="1505"/>
      <c r="G65" s="1505"/>
      <c r="H65" s="1505"/>
      <c r="I65" s="1505"/>
      <c r="J65" s="1505"/>
      <c r="K65" s="1505"/>
      <c r="L65" s="1505"/>
      <c r="M65" s="1505"/>
      <c r="N65" s="1505"/>
      <c r="O65" s="1505"/>
      <c r="P65" s="1505"/>
      <c r="Q65" s="1505"/>
      <c r="R65" s="1505"/>
      <c r="S65" s="1505"/>
      <c r="T65" s="1505"/>
      <c r="U65" s="1505"/>
      <c r="V65" s="1505"/>
      <c r="W65" s="1505"/>
      <c r="X65" s="1505"/>
      <c r="Y65" s="1505"/>
      <c r="Z65" s="1505"/>
      <c r="AA65" s="1505"/>
      <c r="AB65" s="1505"/>
      <c r="AC65" s="1505"/>
      <c r="AD65" s="1506"/>
      <c r="AE65" s="194">
        <f>AE49+AE64</f>
        <v>33</v>
      </c>
      <c r="AF65" s="193">
        <f>AF49+AF64</f>
        <v>990</v>
      </c>
      <c r="AG65" s="521">
        <f>AG49+AG64</f>
        <v>522</v>
      </c>
      <c r="AH65" s="522">
        <f>AH49+AH64</f>
        <v>297</v>
      </c>
      <c r="AI65" s="434"/>
      <c r="AJ65" s="434">
        <f>AJ49+AJ64</f>
        <v>108</v>
      </c>
      <c r="AK65" s="434"/>
      <c r="AL65" s="471">
        <f>AL49+AL64</f>
        <v>117</v>
      </c>
      <c r="AM65" s="471"/>
      <c r="AN65" s="433"/>
      <c r="AO65" s="502">
        <f t="shared" ref="AO65:BE65" si="55">AO49+AO64</f>
        <v>468</v>
      </c>
      <c r="AP65" s="241">
        <f t="shared" si="55"/>
        <v>3</v>
      </c>
      <c r="AQ65" s="507">
        <f t="shared" si="55"/>
        <v>7</v>
      </c>
      <c r="AR65" s="507">
        <f t="shared" si="55"/>
        <v>9</v>
      </c>
      <c r="AS65" s="520">
        <f t="shared" si="55"/>
        <v>0</v>
      </c>
      <c r="AT65" s="241">
        <f t="shared" si="55"/>
        <v>1</v>
      </c>
      <c r="AU65" s="520">
        <f t="shared" si="55"/>
        <v>0</v>
      </c>
      <c r="AV65" s="520">
        <f t="shared" si="55"/>
        <v>0</v>
      </c>
      <c r="AW65" s="520">
        <f t="shared" si="55"/>
        <v>0</v>
      </c>
      <c r="AX65" s="676">
        <f t="shared" si="55"/>
        <v>12.5</v>
      </c>
      <c r="AY65" s="677">
        <f t="shared" si="55"/>
        <v>7.5</v>
      </c>
      <c r="AZ65" s="678">
        <f t="shared" si="55"/>
        <v>2.5</v>
      </c>
      <c r="BA65" s="174">
        <f>BA49+BA64</f>
        <v>2.5</v>
      </c>
      <c r="BB65" s="174">
        <f t="shared" si="55"/>
        <v>16.5</v>
      </c>
      <c r="BC65" s="677">
        <f t="shared" si="55"/>
        <v>9</v>
      </c>
      <c r="BD65" s="1125">
        <f t="shared" si="55"/>
        <v>3.5</v>
      </c>
      <c r="BE65" s="679">
        <f t="shared" si="55"/>
        <v>4</v>
      </c>
    </row>
    <row r="66" spans="1:57" s="15" customFormat="1" ht="49.8" customHeight="1" thickBot="1" x14ac:dyDescent="0.3">
      <c r="B66" s="1231" t="s">
        <v>44</v>
      </c>
      <c r="C66" s="1232"/>
      <c r="D66" s="1232"/>
      <c r="E66" s="1232"/>
      <c r="F66" s="1232"/>
      <c r="G66" s="1232"/>
      <c r="H66" s="1232"/>
      <c r="I66" s="1232"/>
      <c r="J66" s="1232"/>
      <c r="K66" s="1232"/>
      <c r="L66" s="1232"/>
      <c r="M66" s="1232"/>
      <c r="N66" s="1232"/>
      <c r="O66" s="1232"/>
      <c r="P66" s="1232"/>
      <c r="Q66" s="1232"/>
      <c r="R66" s="1232"/>
      <c r="S66" s="1232"/>
      <c r="T66" s="1232"/>
      <c r="U66" s="1232"/>
      <c r="V66" s="1232"/>
      <c r="W66" s="1232"/>
      <c r="X66" s="1232"/>
      <c r="Y66" s="1232"/>
      <c r="Z66" s="1232"/>
      <c r="AA66" s="1232"/>
      <c r="AB66" s="1232"/>
      <c r="AC66" s="1232"/>
      <c r="AD66" s="1503"/>
      <c r="AE66" s="503">
        <f>AE42+AE65</f>
        <v>61.5</v>
      </c>
      <c r="AF66" s="491">
        <f>AF42+AF65</f>
        <v>1845</v>
      </c>
      <c r="AG66" s="490">
        <f>AG42+AG65</f>
        <v>936</v>
      </c>
      <c r="AH66" s="350">
        <f>AH42+AH65</f>
        <v>495</v>
      </c>
      <c r="AI66" s="350"/>
      <c r="AJ66" s="350">
        <f>AJ42+AJ65</f>
        <v>198</v>
      </c>
      <c r="AK66" s="350"/>
      <c r="AL66" s="351">
        <f>AL42+AL65</f>
        <v>243</v>
      </c>
      <c r="AM66" s="351"/>
      <c r="AN66" s="352"/>
      <c r="AO66" s="243">
        <f t="shared" ref="AO66:BE66" si="56">AO42+AO65</f>
        <v>909</v>
      </c>
      <c r="AP66" s="244">
        <f t="shared" si="56"/>
        <v>6</v>
      </c>
      <c r="AQ66" s="215">
        <f t="shared" si="56"/>
        <v>12</v>
      </c>
      <c r="AR66" s="215">
        <f t="shared" si="56"/>
        <v>15</v>
      </c>
      <c r="AS66" s="510">
        <f t="shared" si="56"/>
        <v>0</v>
      </c>
      <c r="AT66" s="244">
        <f t="shared" si="56"/>
        <v>2</v>
      </c>
      <c r="AU66" s="510">
        <f t="shared" si="56"/>
        <v>0</v>
      </c>
      <c r="AV66" s="510">
        <f t="shared" si="56"/>
        <v>0</v>
      </c>
      <c r="AW66" s="244">
        <f t="shared" si="56"/>
        <v>1</v>
      </c>
      <c r="AX66" s="174">
        <f t="shared" si="56"/>
        <v>25.5</v>
      </c>
      <c r="AY66" s="174">
        <f t="shared" si="56"/>
        <v>13.5</v>
      </c>
      <c r="AZ66" s="175">
        <f t="shared" si="56"/>
        <v>4.5</v>
      </c>
      <c r="BA66" s="174">
        <f t="shared" si="56"/>
        <v>7.5</v>
      </c>
      <c r="BB66" s="174">
        <f t="shared" si="56"/>
        <v>26.5</v>
      </c>
      <c r="BC66" s="175">
        <f t="shared" si="56"/>
        <v>14</v>
      </c>
      <c r="BD66" s="175">
        <f t="shared" si="56"/>
        <v>6.5</v>
      </c>
      <c r="BE66" s="176">
        <f t="shared" si="56"/>
        <v>6</v>
      </c>
    </row>
    <row r="67" spans="1:57" s="15" customFormat="1" ht="42" customHeight="1" x14ac:dyDescent="0.25">
      <c r="B67" s="1237"/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6"/>
      <c r="P67" s="686"/>
      <c r="Q67" s="686"/>
      <c r="R67" s="686"/>
      <c r="S67" s="686"/>
      <c r="T67" s="686"/>
      <c r="U67" s="1239"/>
      <c r="V67" s="1239"/>
      <c r="W67" s="245"/>
      <c r="X67" s="245"/>
      <c r="Y67" s="246"/>
      <c r="Z67" s="246"/>
      <c r="AA67" s="247"/>
      <c r="AB67" s="1240" t="s">
        <v>30</v>
      </c>
      <c r="AC67" s="1241"/>
      <c r="AD67" s="1242"/>
      <c r="AE67" s="1502" t="s">
        <v>31</v>
      </c>
      <c r="AF67" s="1251"/>
      <c r="AG67" s="1251"/>
      <c r="AH67" s="1251"/>
      <c r="AI67" s="1251"/>
      <c r="AJ67" s="1251"/>
      <c r="AK67" s="1251"/>
      <c r="AL67" s="1251"/>
      <c r="AM67" s="1251"/>
      <c r="AN67" s="1251"/>
      <c r="AO67" s="1630"/>
      <c r="AP67" s="248">
        <f>AP66</f>
        <v>6</v>
      </c>
      <c r="AQ67" s="249"/>
      <c r="AR67" s="249"/>
      <c r="AS67" s="249"/>
      <c r="AT67" s="249"/>
      <c r="AU67" s="249"/>
      <c r="AV67" s="249"/>
      <c r="AW67" s="250"/>
      <c r="AX67" s="1631">
        <f>COUNTIF(AP21:AP21,"5")+COUNTIF(AP24:AP28,"5")+COUNTIF(AP32:AP40,"5")+COUNTIF(AP45:AP48,"5")+COUNTIF(AP52:AP63,"5")</f>
        <v>3</v>
      </c>
      <c r="AY67" s="1632"/>
      <c r="AZ67" s="1632"/>
      <c r="BA67" s="1633"/>
      <c r="BB67" s="1634">
        <f>COUNTIF(AP21:AP21,"6")+COUNTIF(AP24:AP28,"6")+COUNTIF(AP32:AP40,"6")+COUNTIF(AP45:AP48,"6")+COUNTIF(AP52:AP63,"6")</f>
        <v>3</v>
      </c>
      <c r="BC67" s="1635"/>
      <c r="BD67" s="1635"/>
      <c r="BE67" s="1636"/>
    </row>
    <row r="68" spans="1:57" s="15" customFormat="1" ht="42" customHeight="1" x14ac:dyDescent="0.25">
      <c r="B68" s="1238"/>
      <c r="C68" s="686"/>
      <c r="D68" s="686"/>
      <c r="E68" s="686"/>
      <c r="F68" s="686"/>
      <c r="G68" s="686"/>
      <c r="H68" s="686"/>
      <c r="I68" s="686"/>
      <c r="J68" s="686"/>
      <c r="K68" s="686"/>
      <c r="L68" s="686"/>
      <c r="M68" s="686"/>
      <c r="N68" s="686"/>
      <c r="O68" s="686"/>
      <c r="P68" s="686"/>
      <c r="Q68" s="686"/>
      <c r="R68" s="686"/>
      <c r="S68" s="686"/>
      <c r="T68" s="686"/>
      <c r="U68" s="1228"/>
      <c r="V68" s="1228"/>
      <c r="W68" s="245"/>
      <c r="X68" s="245"/>
      <c r="Y68" s="246"/>
      <c r="Z68" s="246"/>
      <c r="AA68" s="246"/>
      <c r="AB68" s="1243"/>
      <c r="AC68" s="1244"/>
      <c r="AD68" s="1245"/>
      <c r="AE68" s="1207" t="s">
        <v>32</v>
      </c>
      <c r="AF68" s="1208"/>
      <c r="AG68" s="1208"/>
      <c r="AH68" s="1208"/>
      <c r="AI68" s="1208"/>
      <c r="AJ68" s="1208"/>
      <c r="AK68" s="1208"/>
      <c r="AL68" s="1208"/>
      <c r="AM68" s="1208"/>
      <c r="AN68" s="1208"/>
      <c r="AO68" s="1607"/>
      <c r="AP68" s="251"/>
      <c r="AQ68" s="252">
        <f>AQ66</f>
        <v>12</v>
      </c>
      <c r="AR68" s="252"/>
      <c r="AS68" s="252"/>
      <c r="AT68" s="252"/>
      <c r="AU68" s="252"/>
      <c r="AV68" s="252"/>
      <c r="AW68" s="253"/>
      <c r="AX68" s="1610">
        <f>COUNTIF(AQ21:AQ21,"5")+COUNTIF(AQ24:AQ28,"5")+COUNTIF(AQ32:AQ38,"5")/7+COUNTIF(AQ45:AQ48,"5")+COUNTIF(AQ52:AQ63,"5")+COUNTIF(AQ40,"5")</f>
        <v>5</v>
      </c>
      <c r="AY68" s="1209"/>
      <c r="AZ68" s="1209"/>
      <c r="BA68" s="1611"/>
      <c r="BB68" s="1224">
        <f>COUNTIF(AQ21:AQ21,"6")+COUNTIF(AQ24:AQ28,"6")+COUNTIF(AQ32:AQ38,"6")/7+COUNTIF(AQ45:AQ48,"6")+COUNTIF(AQ52:AQ63,"6")+COUNTIF(AQ40,"6")</f>
        <v>7</v>
      </c>
      <c r="BC68" s="1608"/>
      <c r="BD68" s="1608"/>
      <c r="BE68" s="1609"/>
    </row>
    <row r="69" spans="1:57" s="15" customFormat="1" ht="42" customHeight="1" x14ac:dyDescent="0.25">
      <c r="B69" s="1238"/>
      <c r="C69" s="686"/>
      <c r="D69" s="686"/>
      <c r="E69" s="686"/>
      <c r="F69" s="686"/>
      <c r="G69" s="686"/>
      <c r="H69" s="686"/>
      <c r="I69" s="686"/>
      <c r="J69" s="686"/>
      <c r="K69" s="686"/>
      <c r="L69" s="686"/>
      <c r="M69" s="686"/>
      <c r="N69" s="686"/>
      <c r="O69" s="686"/>
      <c r="P69" s="686"/>
      <c r="Q69" s="686"/>
      <c r="R69" s="686"/>
      <c r="S69" s="686"/>
      <c r="T69" s="686"/>
      <c r="U69" s="1228"/>
      <c r="V69" s="1228"/>
      <c r="W69" s="245"/>
      <c r="X69" s="245"/>
      <c r="Y69" s="246"/>
      <c r="Z69" s="246"/>
      <c r="AA69" s="246"/>
      <c r="AB69" s="1243"/>
      <c r="AC69" s="1244"/>
      <c r="AD69" s="1245"/>
      <c r="AE69" s="1229" t="s">
        <v>33</v>
      </c>
      <c r="AF69" s="1230"/>
      <c r="AG69" s="1230"/>
      <c r="AH69" s="1230"/>
      <c r="AI69" s="1230"/>
      <c r="AJ69" s="1230"/>
      <c r="AK69" s="1230"/>
      <c r="AL69" s="1230"/>
      <c r="AM69" s="1230"/>
      <c r="AN69" s="1230"/>
      <c r="AO69" s="1614"/>
      <c r="AP69" s="251"/>
      <c r="AQ69" s="252"/>
      <c r="AR69" s="252">
        <f>AR66</f>
        <v>15</v>
      </c>
      <c r="AS69" s="252"/>
      <c r="AT69" s="252"/>
      <c r="AU69" s="252"/>
      <c r="AV69" s="252"/>
      <c r="AW69" s="253"/>
      <c r="AX69" s="1610">
        <f>COUNTIF(AR21:AR21,"5")+COUNTIF(AR24:AR28,"5")+COUNTIF(AR38:AR40,"5")+COUNTIF(AR45:AR48,"5")+COUNTIF(AR52:AR63,"5")</f>
        <v>7</v>
      </c>
      <c r="AY69" s="1209"/>
      <c r="AZ69" s="1209"/>
      <c r="BA69" s="1611"/>
      <c r="BB69" s="1224">
        <f>COUNTIF(AR21:AR21,"6")+COUNTIF(AR24:AR28,"6")+COUNTIF(AR38:AR40,"6")+COUNTIF(AR45:AR48,"6")+COUNTIF(AR52:AR63,"6")</f>
        <v>8</v>
      </c>
      <c r="BC69" s="1608"/>
      <c r="BD69" s="1608"/>
      <c r="BE69" s="1609"/>
    </row>
    <row r="70" spans="1:57" s="15" customFormat="1" ht="42" customHeight="1" x14ac:dyDescent="0.25">
      <c r="B70" s="1238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4" t="s">
        <v>34</v>
      </c>
      <c r="U70" s="1235"/>
      <c r="V70" s="1235"/>
      <c r="W70" s="245"/>
      <c r="X70" s="245"/>
      <c r="Y70" s="246"/>
      <c r="Z70" s="246"/>
      <c r="AA70" s="246"/>
      <c r="AB70" s="1243"/>
      <c r="AC70" s="1244"/>
      <c r="AD70" s="1245"/>
      <c r="AE70" s="1207" t="s">
        <v>35</v>
      </c>
      <c r="AF70" s="1208"/>
      <c r="AG70" s="1208"/>
      <c r="AH70" s="1208"/>
      <c r="AI70" s="1208"/>
      <c r="AJ70" s="1208"/>
      <c r="AK70" s="1208"/>
      <c r="AL70" s="1208"/>
      <c r="AM70" s="1208"/>
      <c r="AN70" s="1208"/>
      <c r="AO70" s="1607"/>
      <c r="AP70" s="251"/>
      <c r="AQ70" s="252"/>
      <c r="AR70" s="252"/>
      <c r="AS70" s="1174">
        <f>AS66</f>
        <v>0</v>
      </c>
      <c r="AT70" s="252"/>
      <c r="AU70" s="252"/>
      <c r="AV70" s="252"/>
      <c r="AW70" s="253"/>
      <c r="AX70" s="1627">
        <f>COUNTIF(AS21,"5")+COUNTIF(AS24:AS28,"5")+COUNTIF(AS32:AS40,"5")+COUNTIF(AS45:AS48,"5")+COUNTIF(AS52:AS63,"5")</f>
        <v>0</v>
      </c>
      <c r="AY70" s="1628"/>
      <c r="AZ70" s="1628"/>
      <c r="BA70" s="1629"/>
      <c r="BB70" s="1627">
        <f>COUNTIF(AS21,"6")+COUNTIF(AS24:AS28,"6")+COUNTIF(AS32:AS40,"6")+COUNTIF(AS45:AS46,"6")+COUNTIF(AS52:AS63,"6")</f>
        <v>0</v>
      </c>
      <c r="BC70" s="1628"/>
      <c r="BD70" s="1628"/>
      <c r="BE70" s="1629"/>
    </row>
    <row r="71" spans="1:57" s="15" customFormat="1" ht="42" customHeight="1" x14ac:dyDescent="0.5">
      <c r="B71" s="1238"/>
      <c r="C71" s="686"/>
      <c r="D71" s="686"/>
      <c r="E71" s="686"/>
      <c r="F71" s="686"/>
      <c r="G71" s="686"/>
      <c r="H71" s="686"/>
      <c r="I71" s="686"/>
      <c r="J71" s="686"/>
      <c r="K71" s="686"/>
      <c r="L71" s="686"/>
      <c r="M71" s="686"/>
      <c r="N71" s="686"/>
      <c r="O71" s="686"/>
      <c r="P71" s="686"/>
      <c r="Q71" s="686"/>
      <c r="R71" s="686"/>
      <c r="S71" s="686"/>
      <c r="T71" s="1222" t="s">
        <v>128</v>
      </c>
      <c r="U71" s="1222"/>
      <c r="V71" s="685"/>
      <c r="W71" s="245"/>
      <c r="X71" s="245"/>
      <c r="Y71" s="254"/>
      <c r="Z71" s="254"/>
      <c r="AA71" s="254"/>
      <c r="AB71" s="1243"/>
      <c r="AC71" s="1244"/>
      <c r="AD71" s="1245"/>
      <c r="AE71" s="1207" t="s">
        <v>36</v>
      </c>
      <c r="AF71" s="1208"/>
      <c r="AG71" s="1208"/>
      <c r="AH71" s="1208"/>
      <c r="AI71" s="1208"/>
      <c r="AJ71" s="1208"/>
      <c r="AK71" s="1208"/>
      <c r="AL71" s="1208"/>
      <c r="AM71" s="1208"/>
      <c r="AN71" s="1208"/>
      <c r="AO71" s="1607"/>
      <c r="AP71" s="251"/>
      <c r="AQ71" s="252"/>
      <c r="AR71" s="252"/>
      <c r="AS71" s="252"/>
      <c r="AT71" s="252">
        <f>AT66</f>
        <v>2</v>
      </c>
      <c r="AU71" s="252"/>
      <c r="AV71" s="252"/>
      <c r="AW71" s="253"/>
      <c r="AX71" s="1224">
        <f>COUNTIF(AT21:AT21,"5")+COUNTIF(AT24:AT28,"5")+COUNTIF(AT32:AT40,"5")+COUNTIF(AT45:AT48,"5")+COUNTIF(AT52:AT63,"5")</f>
        <v>1</v>
      </c>
      <c r="AY71" s="1608"/>
      <c r="AZ71" s="1608"/>
      <c r="BA71" s="1609"/>
      <c r="BB71" s="1224">
        <f>COUNTIF(AT21:AT21,"6")+COUNTIF(AT24:AT28,"6")+COUNTIF(AT32:AT40,"6")+COUNTIF(AT45:AT46,"6")+COUNTIF(AT52:AT63,"6")</f>
        <v>1</v>
      </c>
      <c r="BC71" s="1608"/>
      <c r="BD71" s="1608"/>
      <c r="BE71" s="1609"/>
    </row>
    <row r="72" spans="1:57" s="15" customFormat="1" ht="42" customHeight="1" x14ac:dyDescent="0.25">
      <c r="B72" s="1238"/>
      <c r="C72" s="686"/>
      <c r="D72" s="686"/>
      <c r="E72" s="686"/>
      <c r="F72" s="686"/>
      <c r="G72" s="686"/>
      <c r="H72" s="686"/>
      <c r="I72" s="686"/>
      <c r="J72" s="686"/>
      <c r="K72" s="686"/>
      <c r="L72" s="686"/>
      <c r="M72" s="686"/>
      <c r="N72" s="686"/>
      <c r="O72" s="686"/>
      <c r="P72" s="686"/>
      <c r="Q72" s="686"/>
      <c r="R72" s="686"/>
      <c r="S72" s="686"/>
      <c r="T72" s="1215" t="s">
        <v>129</v>
      </c>
      <c r="U72" s="1215"/>
      <c r="V72" s="685"/>
      <c r="W72" s="245"/>
      <c r="X72" s="245"/>
      <c r="Y72" s="246"/>
      <c r="Z72" s="246"/>
      <c r="AA72" s="246"/>
      <c r="AB72" s="1243"/>
      <c r="AC72" s="1244"/>
      <c r="AD72" s="1245"/>
      <c r="AE72" s="1207" t="s">
        <v>78</v>
      </c>
      <c r="AF72" s="1208"/>
      <c r="AG72" s="1208"/>
      <c r="AH72" s="1208"/>
      <c r="AI72" s="1208"/>
      <c r="AJ72" s="1208"/>
      <c r="AK72" s="1208"/>
      <c r="AL72" s="1208"/>
      <c r="AM72" s="1208"/>
      <c r="AN72" s="1208"/>
      <c r="AO72" s="1607"/>
      <c r="AP72" s="251"/>
      <c r="AQ72" s="252"/>
      <c r="AR72" s="252"/>
      <c r="AS72" s="252"/>
      <c r="AT72" s="252"/>
      <c r="AU72" s="252"/>
      <c r="AV72" s="252"/>
      <c r="AW72" s="253"/>
      <c r="AX72" s="1610"/>
      <c r="AY72" s="1209"/>
      <c r="AZ72" s="1209"/>
      <c r="BA72" s="1611"/>
      <c r="BB72" s="1227"/>
      <c r="BC72" s="1612"/>
      <c r="BD72" s="1612"/>
      <c r="BE72" s="1613"/>
    </row>
    <row r="73" spans="1:57" s="15" customFormat="1" ht="42" customHeight="1" x14ac:dyDescent="0.25">
      <c r="B73" s="1238"/>
      <c r="C73" s="686"/>
      <c r="D73" s="686"/>
      <c r="E73" s="686"/>
      <c r="F73" s="686"/>
      <c r="G73" s="686"/>
      <c r="H73" s="686"/>
      <c r="I73" s="686"/>
      <c r="J73" s="686"/>
      <c r="K73" s="686"/>
      <c r="L73" s="686"/>
      <c r="M73" s="686"/>
      <c r="N73" s="686"/>
      <c r="O73" s="686"/>
      <c r="P73" s="686"/>
      <c r="Q73" s="686"/>
      <c r="R73" s="686"/>
      <c r="S73" s="686"/>
      <c r="T73" s="683" t="s">
        <v>130</v>
      </c>
      <c r="U73" s="255"/>
      <c r="V73" s="685"/>
      <c r="W73" s="245"/>
      <c r="X73" s="245"/>
      <c r="Y73" s="246"/>
      <c r="Z73" s="246"/>
      <c r="AA73" s="246"/>
      <c r="AB73" s="1243"/>
      <c r="AC73" s="1244"/>
      <c r="AD73" s="1245"/>
      <c r="AE73" s="1207" t="s">
        <v>24</v>
      </c>
      <c r="AF73" s="1208"/>
      <c r="AG73" s="1208"/>
      <c r="AH73" s="1208"/>
      <c r="AI73" s="1208"/>
      <c r="AJ73" s="1208"/>
      <c r="AK73" s="1208"/>
      <c r="AL73" s="1208"/>
      <c r="AM73" s="1208"/>
      <c r="AN73" s="1208"/>
      <c r="AO73" s="1607"/>
      <c r="AP73" s="251"/>
      <c r="AQ73" s="252"/>
      <c r="AR73" s="252"/>
      <c r="AS73" s="252"/>
      <c r="AT73" s="252"/>
      <c r="AU73" s="252"/>
      <c r="AV73" s="252"/>
      <c r="AW73" s="253"/>
      <c r="AX73" s="1610"/>
      <c r="AY73" s="1209"/>
      <c r="AZ73" s="1209"/>
      <c r="BA73" s="1611"/>
      <c r="BB73" s="1227"/>
      <c r="BC73" s="1612"/>
      <c r="BD73" s="1612"/>
      <c r="BE73" s="1613"/>
    </row>
    <row r="74" spans="1:57" s="15" customFormat="1" ht="42" customHeight="1" thickBot="1" x14ac:dyDescent="0.3">
      <c r="B74" s="1238"/>
      <c r="C74" s="686"/>
      <c r="D74" s="686"/>
      <c r="E74" s="686"/>
      <c r="F74" s="686"/>
      <c r="G74" s="686"/>
      <c r="H74" s="686"/>
      <c r="I74" s="686"/>
      <c r="J74" s="686"/>
      <c r="K74" s="686"/>
      <c r="L74" s="686"/>
      <c r="M74" s="686"/>
      <c r="N74" s="686"/>
      <c r="O74" s="686"/>
      <c r="P74" s="686"/>
      <c r="Q74" s="686"/>
      <c r="R74" s="686"/>
      <c r="S74" s="686"/>
      <c r="T74" s="1215" t="s">
        <v>131</v>
      </c>
      <c r="U74" s="1215"/>
      <c r="V74" s="1215"/>
      <c r="W74" s="245"/>
      <c r="X74" s="245"/>
      <c r="Y74" s="246"/>
      <c r="Z74" s="246"/>
      <c r="AA74" s="246"/>
      <c r="AB74" s="1246"/>
      <c r="AC74" s="1247"/>
      <c r="AD74" s="1248"/>
      <c r="AE74" s="1216" t="s">
        <v>37</v>
      </c>
      <c r="AF74" s="1217"/>
      <c r="AG74" s="1217"/>
      <c r="AH74" s="1217"/>
      <c r="AI74" s="1217"/>
      <c r="AJ74" s="1217"/>
      <c r="AK74" s="1217"/>
      <c r="AL74" s="1217"/>
      <c r="AM74" s="1217"/>
      <c r="AN74" s="1217"/>
      <c r="AO74" s="1616"/>
      <c r="AP74" s="256"/>
      <c r="AQ74" s="257"/>
      <c r="AR74" s="257"/>
      <c r="AS74" s="257"/>
      <c r="AT74" s="257"/>
      <c r="AU74" s="257"/>
      <c r="AV74" s="257"/>
      <c r="AW74" s="258">
        <f>AW66</f>
        <v>1</v>
      </c>
      <c r="AX74" s="1617">
        <f>COUNTIF(AW21,"5")+COUNTIF(AW24:AW28,"5")+COUNTIF(AW32:AW40,"5")+COUNTIF(AW45:AW46,"5")+COUNTIF(AW52:AW63,"5")</f>
        <v>1</v>
      </c>
      <c r="AY74" s="1218"/>
      <c r="AZ74" s="1218"/>
      <c r="BA74" s="1618"/>
      <c r="BB74" s="1619" t="e">
        <f>COUNTIF(AW21,"6")+COUNTIF(AW24:AW28,"6")+COUNTIF(AW32:AW40,"6")+COUNTIF(AW45:AW46,"6")+COUNTIF(#REF!,"6")</f>
        <v>#REF!</v>
      </c>
      <c r="BC74" s="1620"/>
      <c r="BD74" s="1620"/>
      <c r="BE74" s="1621"/>
    </row>
    <row r="75" spans="1:57" s="15" customFormat="1" ht="33.75" customHeight="1" thickBot="1" x14ac:dyDescent="0.3">
      <c r="B75" s="497"/>
      <c r="W75" s="17"/>
      <c r="X75" s="17"/>
      <c r="Y75" s="17"/>
      <c r="Z75" s="17"/>
      <c r="AA75" s="17"/>
      <c r="AB75" s="17"/>
      <c r="AC75" s="17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</row>
    <row r="76" spans="1:57" s="15" customFormat="1" ht="39.6" customHeight="1" thickBot="1" x14ac:dyDescent="0.75">
      <c r="B76" s="865">
        <v>1</v>
      </c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1789" t="s">
        <v>156</v>
      </c>
      <c r="U76" s="1790"/>
      <c r="V76" s="1790"/>
      <c r="W76" s="1790"/>
      <c r="X76" s="1790"/>
      <c r="Y76" s="1790"/>
      <c r="Z76" s="1790"/>
      <c r="AA76" s="1790"/>
      <c r="AB76" s="1790"/>
      <c r="AC76" s="1791"/>
      <c r="AD76" s="866"/>
      <c r="AE76" s="867" t="s">
        <v>232</v>
      </c>
      <c r="AF76" s="868" t="s">
        <v>233</v>
      </c>
      <c r="AG76" s="1792" t="s">
        <v>231</v>
      </c>
      <c r="AH76" s="1793"/>
      <c r="AI76" s="1793"/>
      <c r="AJ76" s="1793"/>
      <c r="AK76" s="1793"/>
      <c r="AL76" s="1793"/>
      <c r="AM76" s="1793"/>
      <c r="AN76" s="1793"/>
      <c r="AO76" s="1793"/>
      <c r="AP76" s="1793"/>
      <c r="AQ76" s="1793"/>
      <c r="AR76" s="1793"/>
      <c r="AS76" s="1793"/>
      <c r="AT76" s="1793"/>
      <c r="AU76" s="1793"/>
      <c r="AV76" s="1793"/>
      <c r="AW76" s="1793"/>
      <c r="AX76" s="1793"/>
      <c r="AY76" s="1793"/>
      <c r="AZ76" s="1793"/>
      <c r="BA76" s="1793"/>
      <c r="BB76" s="1793"/>
      <c r="BC76" s="1793"/>
      <c r="BD76" s="1793"/>
      <c r="BE76" s="1794"/>
    </row>
    <row r="77" spans="1:57" s="15" customFormat="1" ht="40.049999999999997" customHeight="1" x14ac:dyDescent="0.55000000000000004">
      <c r="B77" s="49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</row>
    <row r="78" spans="1:57" s="66" customFormat="1" ht="45" customHeight="1" x14ac:dyDescent="0.75">
      <c r="B78" s="501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V78" s="68"/>
      <c r="W78" s="68"/>
      <c r="X78" s="68"/>
      <c r="Y78" s="69"/>
      <c r="Z78" s="69"/>
      <c r="AA78" s="69"/>
      <c r="AB78" s="1788" t="s">
        <v>235</v>
      </c>
      <c r="AC78" s="1788"/>
      <c r="AD78" s="1788"/>
      <c r="AE78" s="1788"/>
      <c r="AF78" s="1788"/>
      <c r="AG78" s="1788"/>
      <c r="AH78" s="1788"/>
      <c r="AI78" s="1788"/>
      <c r="AJ78" s="1788"/>
      <c r="AK78" s="1788"/>
      <c r="AL78" s="1788"/>
      <c r="AM78" s="1788"/>
      <c r="AN78" s="1788"/>
      <c r="AO78" s="1788"/>
      <c r="AP78" s="1788"/>
      <c r="AQ78" s="1788"/>
      <c r="AR78" s="1788"/>
      <c r="AS78" s="1788"/>
      <c r="AT78" s="1788"/>
      <c r="AU78" s="1788"/>
      <c r="AV78" s="1788"/>
      <c r="AW78" s="1788"/>
      <c r="AX78" s="1788"/>
      <c r="AY78" s="1788"/>
      <c r="AZ78" s="1788"/>
      <c r="BA78" s="1788"/>
      <c r="BB78" s="1788"/>
      <c r="BC78" s="1788"/>
      <c r="BD78" s="1788"/>
    </row>
    <row r="79" spans="1:57" s="66" customFormat="1" ht="45" customHeight="1" x14ac:dyDescent="0.75">
      <c r="B79" s="501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V79" s="68"/>
      <c r="W79" s="68"/>
      <c r="X79" s="68"/>
      <c r="Y79" s="69"/>
      <c r="Z79" s="69"/>
      <c r="AA79" s="69"/>
      <c r="AB79" s="1179"/>
      <c r="AC79" s="1179"/>
      <c r="AD79" s="1179"/>
      <c r="AE79" s="1179"/>
      <c r="AF79" s="1179"/>
      <c r="AG79" s="1179"/>
      <c r="AH79" s="1179"/>
      <c r="AI79" s="1179"/>
      <c r="AJ79" s="1179"/>
      <c r="AK79" s="1179"/>
      <c r="AL79" s="1179"/>
      <c r="AM79" s="1179"/>
      <c r="AN79" s="1179"/>
      <c r="AO79" s="1179"/>
      <c r="AP79" s="1179"/>
      <c r="AQ79" s="1179"/>
      <c r="AR79" s="1179"/>
      <c r="AS79" s="1179"/>
      <c r="AT79" s="1179"/>
      <c r="AU79" s="1179"/>
      <c r="AV79" s="1179"/>
      <c r="AW79" s="1179"/>
      <c r="AX79" s="1179"/>
      <c r="AY79" s="1179"/>
      <c r="AZ79" s="1179"/>
      <c r="BA79" s="1179"/>
      <c r="BB79" s="1179"/>
      <c r="BC79" s="1179"/>
      <c r="BD79" s="1179"/>
    </row>
    <row r="80" spans="1:57" s="66" customFormat="1" ht="45" x14ac:dyDescent="0.75">
      <c r="B80" s="500"/>
      <c r="U80" s="70"/>
      <c r="V80" s="71"/>
      <c r="W80" s="71"/>
      <c r="X80" s="71"/>
      <c r="Y80" s="69"/>
      <c r="Z80" s="69"/>
      <c r="AA80" s="72"/>
      <c r="AB80" s="69"/>
      <c r="AC80" s="69"/>
      <c r="AD80" s="69"/>
      <c r="AE80" s="71"/>
      <c r="AF80" s="69"/>
      <c r="AG80" s="69"/>
      <c r="AH80" s="69"/>
      <c r="AI80" s="69"/>
      <c r="AJ80" s="69"/>
      <c r="AK80" s="71"/>
      <c r="AL80" s="71"/>
      <c r="AM80" s="71"/>
      <c r="AN80" s="69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</row>
    <row r="81" spans="2:56" s="66" customFormat="1" ht="45" customHeight="1" x14ac:dyDescent="0.75">
      <c r="B81" s="500"/>
      <c r="U81" s="73" t="s">
        <v>79</v>
      </c>
      <c r="V81" s="74"/>
      <c r="W81" s="100"/>
      <c r="X81" s="101"/>
      <c r="Y81" s="100"/>
      <c r="Z81" s="274" t="s">
        <v>236</v>
      </c>
      <c r="AC81" s="75"/>
      <c r="AD81" s="75" t="s">
        <v>38</v>
      </c>
      <c r="AE81" s="76"/>
      <c r="AF81" s="75"/>
      <c r="AH81" s="77"/>
      <c r="AI81" s="77"/>
      <c r="AJ81" s="73" t="s">
        <v>80</v>
      </c>
      <c r="AK81" s="73"/>
      <c r="AL81" s="73"/>
      <c r="AM81" s="73"/>
      <c r="AN81" s="73"/>
      <c r="AO81" s="104"/>
      <c r="AP81" s="104"/>
      <c r="AQ81" s="104"/>
      <c r="AR81" s="102"/>
      <c r="AS81" s="103"/>
      <c r="AT81" s="103"/>
      <c r="AU81" s="104"/>
      <c r="AV81" s="274" t="s">
        <v>237</v>
      </c>
      <c r="AW81" s="73"/>
      <c r="AX81" s="73"/>
      <c r="AY81" s="73"/>
      <c r="AZ81" s="73"/>
      <c r="BA81" s="706"/>
    </row>
    <row r="82" spans="2:56" s="15" customFormat="1" ht="25.05" customHeight="1" x14ac:dyDescent="0.6">
      <c r="B82" s="497"/>
      <c r="U82" s="25"/>
      <c r="V82" s="82"/>
      <c r="W82" s="27"/>
      <c r="X82" s="83"/>
      <c r="Y82" s="84"/>
      <c r="Z82" s="83"/>
      <c r="AA82" s="82"/>
      <c r="AB82" s="45"/>
      <c r="AC82" s="85"/>
      <c r="AD82" s="85"/>
      <c r="AE82" s="86"/>
      <c r="AF82" s="28"/>
      <c r="AH82" s="22"/>
      <c r="AI82" s="22"/>
      <c r="AJ82" s="87"/>
      <c r="AK82" s="87"/>
      <c r="AL82" s="87"/>
      <c r="AM82" s="87"/>
      <c r="AN82" s="87"/>
      <c r="AO82" s="87"/>
      <c r="AP82" s="87"/>
      <c r="AQ82" s="87"/>
      <c r="AR82" s="88"/>
      <c r="AS82" s="706"/>
      <c r="AT82" s="706"/>
      <c r="AU82" s="706"/>
      <c r="AV82" s="85"/>
      <c r="AW82" s="85"/>
      <c r="AX82" s="86"/>
      <c r="AY82" s="85"/>
      <c r="AZ82" s="85"/>
      <c r="BA82" s="45"/>
    </row>
    <row r="83" spans="2:56" s="50" customFormat="1" ht="39.75" customHeight="1" x14ac:dyDescent="0.6">
      <c r="B83" s="497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25"/>
      <c r="V83" s="82"/>
      <c r="W83" s="27"/>
      <c r="X83" s="83"/>
      <c r="Y83" s="84"/>
      <c r="Z83" s="83"/>
      <c r="AA83" s="82"/>
      <c r="AB83" s="45"/>
      <c r="AC83" s="85"/>
      <c r="AD83" s="85"/>
      <c r="AE83" s="86"/>
      <c r="AF83" s="28"/>
      <c r="AG83" s="15"/>
      <c r="AH83" s="22"/>
      <c r="AI83" s="22"/>
      <c r="AJ83" s="87"/>
      <c r="AK83" s="87"/>
      <c r="AL83" s="87"/>
      <c r="AM83" s="87"/>
      <c r="AN83" s="87"/>
      <c r="AO83" s="87"/>
      <c r="AP83" s="87"/>
      <c r="AQ83" s="87"/>
      <c r="AR83" s="88"/>
      <c r="AS83" s="706"/>
      <c r="AT83" s="706"/>
      <c r="AU83" s="706"/>
      <c r="AV83" s="85"/>
      <c r="AW83" s="85"/>
      <c r="AX83" s="86"/>
      <c r="AY83" s="85"/>
      <c r="AZ83" s="85"/>
      <c r="BA83" s="45"/>
      <c r="BB83" s="15"/>
      <c r="BC83" s="15"/>
      <c r="BD83" s="15"/>
    </row>
    <row r="84" spans="2:56" s="15" customFormat="1" ht="14.25" customHeight="1" x14ac:dyDescent="0.4">
      <c r="B84" s="497"/>
      <c r="U84" s="25"/>
      <c r="V84" s="30"/>
      <c r="W84" s="27"/>
      <c r="X84" s="34"/>
      <c r="Y84" s="31"/>
      <c r="Z84" s="31"/>
      <c r="AA84" s="28"/>
      <c r="AB84" s="35"/>
      <c r="AC84" s="33"/>
      <c r="AD84" s="28"/>
      <c r="AE84" s="29"/>
      <c r="AF84" s="28"/>
      <c r="AH84" s="24"/>
      <c r="AI84" s="24"/>
      <c r="AJ84" s="24"/>
      <c r="AK84" s="23"/>
      <c r="AL84" s="23"/>
      <c r="AM84" s="23"/>
      <c r="AN84" s="24"/>
      <c r="AO84" s="36"/>
      <c r="AP84" s="27"/>
      <c r="AQ84" s="27"/>
      <c r="AR84" s="32"/>
      <c r="AS84" s="32"/>
      <c r="AT84" s="31"/>
      <c r="AU84" s="28"/>
      <c r="AV84" s="33"/>
      <c r="AW84" s="33"/>
      <c r="AX84" s="29"/>
      <c r="AY84" s="33"/>
      <c r="AZ84" s="28"/>
    </row>
    <row r="85" spans="2:56" s="15" customFormat="1" ht="33" x14ac:dyDescent="0.25">
      <c r="B85" s="1615" t="s">
        <v>40</v>
      </c>
      <c r="C85" s="1615"/>
      <c r="D85" s="1615"/>
      <c r="E85" s="1615"/>
      <c r="F85" s="1615"/>
      <c r="G85" s="1615"/>
      <c r="H85" s="1615"/>
      <c r="I85" s="1615"/>
      <c r="J85" s="1615"/>
      <c r="K85" s="1615"/>
      <c r="L85" s="1615"/>
      <c r="M85" s="1615"/>
      <c r="N85" s="1615"/>
      <c r="O85" s="1615"/>
      <c r="P85" s="1615"/>
      <c r="Q85" s="1615"/>
      <c r="R85" s="1615"/>
      <c r="S85" s="1615"/>
      <c r="T85" s="1615"/>
      <c r="U85" s="1615"/>
      <c r="V85" s="1615"/>
      <c r="W85" s="1615"/>
      <c r="X85" s="1615"/>
      <c r="Y85" s="1615"/>
      <c r="Z85" s="1615"/>
      <c r="AA85" s="89"/>
      <c r="AB85" s="90"/>
      <c r="AC85" s="90"/>
      <c r="AD85" s="695"/>
      <c r="AE85" s="90"/>
      <c r="AF85" s="90"/>
      <c r="AG85" s="695"/>
      <c r="AH85" s="91"/>
      <c r="AI85" s="91"/>
      <c r="AJ85" s="91"/>
      <c r="AK85" s="91"/>
      <c r="AL85" s="91"/>
      <c r="AM85" s="91"/>
      <c r="AN85" s="91"/>
      <c r="AO85" s="90"/>
      <c r="AP85" s="92"/>
      <c r="AQ85" s="90"/>
      <c r="AR85" s="695"/>
      <c r="AS85" s="93"/>
      <c r="AT85" s="695"/>
      <c r="AU85" s="89"/>
      <c r="AV85" s="695"/>
      <c r="AW85" s="90"/>
      <c r="AX85" s="90"/>
      <c r="AY85" s="90"/>
      <c r="AZ85" s="90"/>
      <c r="BA85" s="695"/>
      <c r="BB85" s="695"/>
      <c r="BC85" s="695"/>
      <c r="BD85" s="695"/>
    </row>
    <row r="86" spans="2:56" s="15" customFormat="1" ht="14.25" customHeight="1" x14ac:dyDescent="0.25">
      <c r="B86" s="497"/>
      <c r="V86" s="23"/>
      <c r="W86" s="23"/>
      <c r="X86" s="23"/>
      <c r="Y86" s="37"/>
      <c r="Z86" s="37"/>
      <c r="AA86" s="37"/>
      <c r="AB86" s="37"/>
      <c r="AC86" s="37"/>
      <c r="AD86" s="37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2:56" ht="12.75" customHeight="1" x14ac:dyDescent="0.25">
      <c r="B87" s="497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39"/>
      <c r="V87" s="14"/>
      <c r="W87" s="40"/>
      <c r="X87" s="21"/>
      <c r="Y87" s="37"/>
      <c r="Z87" s="37"/>
      <c r="AA87" s="37"/>
      <c r="AB87" s="37"/>
      <c r="AC87" s="37"/>
      <c r="AD87" s="37"/>
      <c r="AE87" s="24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23"/>
      <c r="AT87" s="7"/>
      <c r="AU87" s="7"/>
      <c r="AV87" s="7"/>
      <c r="AW87" s="7"/>
      <c r="AX87" s="7"/>
      <c r="AY87" s="7"/>
      <c r="AZ87" s="23"/>
      <c r="BA87" s="23"/>
      <c r="BB87" s="15"/>
      <c r="BC87" s="15"/>
      <c r="BD87" s="15"/>
    </row>
    <row r="88" spans="2:56" ht="13.8" x14ac:dyDescent="0.25">
      <c r="B88" s="497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25"/>
      <c r="V88" s="15"/>
      <c r="W88" s="15"/>
      <c r="X88" s="15"/>
      <c r="Y88" s="41"/>
      <c r="Z88" s="41"/>
      <c r="AA88" s="26"/>
      <c r="AB88" s="41"/>
      <c r="AC88" s="41"/>
      <c r="AD88" s="41"/>
      <c r="AE88" s="15"/>
      <c r="AF88" s="26"/>
      <c r="AG88" s="26"/>
      <c r="AH88" s="41"/>
      <c r="AI88" s="41"/>
      <c r="AJ88" s="41"/>
      <c r="AK88" s="15"/>
      <c r="AL88" s="15"/>
      <c r="AM88" s="15"/>
      <c r="AN88" s="41"/>
      <c r="AO88" s="41"/>
      <c r="AP88" s="15"/>
      <c r="AQ88" s="15"/>
      <c r="AR88" s="15"/>
      <c r="AZ88" s="15"/>
      <c r="BA88" s="15"/>
      <c r="BB88" s="15"/>
      <c r="BC88" s="15"/>
      <c r="BD88" s="15"/>
    </row>
    <row r="89" spans="2:56" x14ac:dyDescent="0.25">
      <c r="U89" s="1"/>
      <c r="V89" s="42"/>
      <c r="W89" s="1"/>
      <c r="X89" s="42"/>
      <c r="Y89" s="1"/>
      <c r="Z89" s="1"/>
      <c r="AA89" s="1"/>
      <c r="AB89" s="1"/>
      <c r="AC89" s="1"/>
      <c r="AD89" s="1"/>
    </row>
    <row r="91" spans="2:56" ht="81.75" customHeight="1" x14ac:dyDescent="0.25"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</sheetData>
  <mergeCells count="330">
    <mergeCell ref="B1:BA1"/>
    <mergeCell ref="B2:BA2"/>
    <mergeCell ref="B3:BA3"/>
    <mergeCell ref="T4:U4"/>
    <mergeCell ref="X4:AO4"/>
    <mergeCell ref="X5:AO5"/>
    <mergeCell ref="AZ5:BD5"/>
    <mergeCell ref="B11:B17"/>
    <mergeCell ref="T11:V17"/>
    <mergeCell ref="W11:AD17"/>
    <mergeCell ref="AE11:AF13"/>
    <mergeCell ref="AG11:AN13"/>
    <mergeCell ref="W6:AB6"/>
    <mergeCell ref="AD6:AS6"/>
    <mergeCell ref="AZ6:BC6"/>
    <mergeCell ref="W7:AB7"/>
    <mergeCell ref="AE7:AS7"/>
    <mergeCell ref="AZ7:BD7"/>
    <mergeCell ref="AE14:AE17"/>
    <mergeCell ref="AF14:AF17"/>
    <mergeCell ref="AG14:AG17"/>
    <mergeCell ref="AH14:AN14"/>
    <mergeCell ref="AP14:AP17"/>
    <mergeCell ref="T8:V8"/>
    <mergeCell ref="W8:AC8"/>
    <mergeCell ref="AD8:AS8"/>
    <mergeCell ref="AY8:BE9"/>
    <mergeCell ref="W9:Z9"/>
    <mergeCell ref="AS14:AS17"/>
    <mergeCell ref="AT14:AT17"/>
    <mergeCell ref="AU14:AU17"/>
    <mergeCell ref="AV14:AV17"/>
    <mergeCell ref="AO11:AO17"/>
    <mergeCell ref="AP11:AW13"/>
    <mergeCell ref="AX11:BE11"/>
    <mergeCell ref="AX12:BE12"/>
    <mergeCell ref="AX13:BE13"/>
    <mergeCell ref="B19:BE19"/>
    <mergeCell ref="BH19:BH21"/>
    <mergeCell ref="B20:BE20"/>
    <mergeCell ref="T21:V21"/>
    <mergeCell ref="W21:AD21"/>
    <mergeCell ref="B22:AD22"/>
    <mergeCell ref="BJ15:BJ17"/>
    <mergeCell ref="AX16:AX17"/>
    <mergeCell ref="AY16:BA16"/>
    <mergeCell ref="BB16:BB17"/>
    <mergeCell ref="BC16:BE16"/>
    <mergeCell ref="T18:V18"/>
    <mergeCell ref="W18:AD18"/>
    <mergeCell ref="AW14:AW17"/>
    <mergeCell ref="AX14:BA14"/>
    <mergeCell ref="BB14:BE14"/>
    <mergeCell ref="AH15:AI16"/>
    <mergeCell ref="AJ15:AK16"/>
    <mergeCell ref="AL15:AM16"/>
    <mergeCell ref="AN15:AN17"/>
    <mergeCell ref="AX15:BA15"/>
    <mergeCell ref="BB15:BE15"/>
    <mergeCell ref="AQ14:AQ17"/>
    <mergeCell ref="AR14:AR17"/>
    <mergeCell ref="T27:V27"/>
    <mergeCell ref="W27:AD27"/>
    <mergeCell ref="T28:V28"/>
    <mergeCell ref="W28:AD28"/>
    <mergeCell ref="B29:AD29"/>
    <mergeCell ref="B30:BE30"/>
    <mergeCell ref="B23:BE23"/>
    <mergeCell ref="T24:V24"/>
    <mergeCell ref="W24:AD24"/>
    <mergeCell ref="T25:V25"/>
    <mergeCell ref="W25:AD25"/>
    <mergeCell ref="T26:V26"/>
    <mergeCell ref="W26:AD26"/>
    <mergeCell ref="W38:AD38"/>
    <mergeCell ref="T39:V39"/>
    <mergeCell ref="B41:AD41"/>
    <mergeCell ref="B42:AD42"/>
    <mergeCell ref="T31:V31"/>
    <mergeCell ref="W31:AC31"/>
    <mergeCell ref="T32:U32"/>
    <mergeCell ref="W32:AD32"/>
    <mergeCell ref="T33:U33"/>
    <mergeCell ref="W33:AD33"/>
    <mergeCell ref="T35:U35"/>
    <mergeCell ref="W35:AD35"/>
    <mergeCell ref="T38:U38"/>
    <mergeCell ref="T36:U36"/>
    <mergeCell ref="W36:AD36"/>
    <mergeCell ref="T37:U37"/>
    <mergeCell ref="W37:AD37"/>
    <mergeCell ref="T34:U34"/>
    <mergeCell ref="W34:AD34"/>
    <mergeCell ref="T47:V47"/>
    <mergeCell ref="W47:AD47"/>
    <mergeCell ref="T48:V48"/>
    <mergeCell ref="W48:AD48"/>
    <mergeCell ref="B49:AD49"/>
    <mergeCell ref="B50:BE50"/>
    <mergeCell ref="B43:BE43"/>
    <mergeCell ref="B44:BE44"/>
    <mergeCell ref="T45:V45"/>
    <mergeCell ref="W45:AD45"/>
    <mergeCell ref="T46:V46"/>
    <mergeCell ref="W46:AC46"/>
    <mergeCell ref="B51:BE51"/>
    <mergeCell ref="B52:B53"/>
    <mergeCell ref="T52:V53"/>
    <mergeCell ref="W52:AD53"/>
    <mergeCell ref="AE52:AE53"/>
    <mergeCell ref="AF52:AF53"/>
    <mergeCell ref="AG52:AG53"/>
    <mergeCell ref="AH52:AH53"/>
    <mergeCell ref="AI52:AI53"/>
    <mergeCell ref="BB52:BB53"/>
    <mergeCell ref="BC52:BC53"/>
    <mergeCell ref="BD52:BD53"/>
    <mergeCell ref="BE52:BE53"/>
    <mergeCell ref="AY52:AY53"/>
    <mergeCell ref="AZ52:AZ53"/>
    <mergeCell ref="BA52:BA53"/>
    <mergeCell ref="B54:B55"/>
    <mergeCell ref="T54:V55"/>
    <mergeCell ref="W54:AD55"/>
    <mergeCell ref="AE54:AE55"/>
    <mergeCell ref="AF54:AF55"/>
    <mergeCell ref="AG54:AG55"/>
    <mergeCell ref="AV52:AV53"/>
    <mergeCell ref="AW52:AW53"/>
    <mergeCell ref="AX52:AX53"/>
    <mergeCell ref="AP52:AP53"/>
    <mergeCell ref="AQ52:AQ53"/>
    <mergeCell ref="AR52:AR53"/>
    <mergeCell ref="AS52:AS53"/>
    <mergeCell ref="AT52:AT53"/>
    <mergeCell ref="AU52:AU53"/>
    <mergeCell ref="AJ52:AJ53"/>
    <mergeCell ref="AK52:AK53"/>
    <mergeCell ref="AL52:AL53"/>
    <mergeCell ref="AM52:AM53"/>
    <mergeCell ref="AN52:AN53"/>
    <mergeCell ref="AO52:AO53"/>
    <mergeCell ref="AH54:AH55"/>
    <mergeCell ref="AI54:AI55"/>
    <mergeCell ref="AJ54:AJ55"/>
    <mergeCell ref="BC54:BC55"/>
    <mergeCell ref="BD54:BD55"/>
    <mergeCell ref="BE54:BE55"/>
    <mergeCell ref="AT54:AT55"/>
    <mergeCell ref="AU54:AU55"/>
    <mergeCell ref="AV54:AV55"/>
    <mergeCell ref="AW54:AW55"/>
    <mergeCell ref="AX54:AX55"/>
    <mergeCell ref="AY54:AY55"/>
    <mergeCell ref="AK54:AK55"/>
    <mergeCell ref="AL54:AL55"/>
    <mergeCell ref="AM54:AM55"/>
    <mergeCell ref="AN56:AN57"/>
    <mergeCell ref="AO56:AO57"/>
    <mergeCell ref="AP56:AP57"/>
    <mergeCell ref="AZ54:AZ55"/>
    <mergeCell ref="BA54:BA55"/>
    <mergeCell ref="BB54:BB55"/>
    <mergeCell ref="AN54:AN55"/>
    <mergeCell ref="AO54:AO55"/>
    <mergeCell ref="AP54:AP55"/>
    <mergeCell ref="AQ54:AQ55"/>
    <mergeCell ref="AR54:AR55"/>
    <mergeCell ref="AS54:AS55"/>
    <mergeCell ref="B56:B57"/>
    <mergeCell ref="T56:V57"/>
    <mergeCell ref="W56:AD57"/>
    <mergeCell ref="AE56:AE57"/>
    <mergeCell ref="AF56:AF57"/>
    <mergeCell ref="AG56:AG57"/>
    <mergeCell ref="BC56:BC57"/>
    <mergeCell ref="BD56:BD57"/>
    <mergeCell ref="BE56:BE57"/>
    <mergeCell ref="AT56:AT57"/>
    <mergeCell ref="AU56:AU57"/>
    <mergeCell ref="AV56:AV57"/>
    <mergeCell ref="AW56:AW57"/>
    <mergeCell ref="AX56:AX57"/>
    <mergeCell ref="AY56:AY57"/>
    <mergeCell ref="AZ56:AZ57"/>
    <mergeCell ref="BA56:BA57"/>
    <mergeCell ref="BB56:BB57"/>
    <mergeCell ref="AQ56:AQ57"/>
    <mergeCell ref="AR56:AR57"/>
    <mergeCell ref="AS56:AS57"/>
    <mergeCell ref="AH56:AH57"/>
    <mergeCell ref="AI56:AI57"/>
    <mergeCell ref="AJ56:AJ57"/>
    <mergeCell ref="AK56:AK57"/>
    <mergeCell ref="AL56:AL57"/>
    <mergeCell ref="AM56:AM57"/>
    <mergeCell ref="AH58:AH59"/>
    <mergeCell ref="AI58:AI59"/>
    <mergeCell ref="AJ58:AJ59"/>
    <mergeCell ref="AK58:AK59"/>
    <mergeCell ref="AL58:AL59"/>
    <mergeCell ref="AM58:AM59"/>
    <mergeCell ref="B58:B59"/>
    <mergeCell ref="T58:V59"/>
    <mergeCell ref="W58:AD59"/>
    <mergeCell ref="AE58:AE59"/>
    <mergeCell ref="AF58:AF59"/>
    <mergeCell ref="AG58:AG59"/>
    <mergeCell ref="BC58:BC59"/>
    <mergeCell ref="BD58:BD59"/>
    <mergeCell ref="BE58:BE59"/>
    <mergeCell ref="AT58:AT59"/>
    <mergeCell ref="AU58:AU59"/>
    <mergeCell ref="AV58:AV59"/>
    <mergeCell ref="AW58:AW59"/>
    <mergeCell ref="AX58:AX59"/>
    <mergeCell ref="AY58:AY59"/>
    <mergeCell ref="AN60:AN61"/>
    <mergeCell ref="AO60:AO61"/>
    <mergeCell ref="AP60:AP61"/>
    <mergeCell ref="AQ60:AQ61"/>
    <mergeCell ref="AR60:AR61"/>
    <mergeCell ref="AS60:AS61"/>
    <mergeCell ref="AZ58:AZ59"/>
    <mergeCell ref="BA58:BA59"/>
    <mergeCell ref="BB58:BB59"/>
    <mergeCell ref="AN58:AN59"/>
    <mergeCell ref="AO58:AO59"/>
    <mergeCell ref="AP58:AP59"/>
    <mergeCell ref="AQ58:AQ59"/>
    <mergeCell ref="AR58:AR59"/>
    <mergeCell ref="AS58:AS59"/>
    <mergeCell ref="BC60:BC61"/>
    <mergeCell ref="BD60:BD61"/>
    <mergeCell ref="BE60:BE61"/>
    <mergeCell ref="AT60:AT61"/>
    <mergeCell ref="AU60:AU61"/>
    <mergeCell ref="AV60:AV61"/>
    <mergeCell ref="AW60:AW61"/>
    <mergeCell ref="AX60:AX61"/>
    <mergeCell ref="AY60:AY61"/>
    <mergeCell ref="AZ60:AZ61"/>
    <mergeCell ref="BA60:BA61"/>
    <mergeCell ref="BB60:BB61"/>
    <mergeCell ref="AL62:AL63"/>
    <mergeCell ref="AM62:AM63"/>
    <mergeCell ref="AH60:AH61"/>
    <mergeCell ref="AI60:AI61"/>
    <mergeCell ref="AJ60:AJ61"/>
    <mergeCell ref="AK60:AK61"/>
    <mergeCell ref="AL60:AL61"/>
    <mergeCell ref="AM60:AM61"/>
    <mergeCell ref="B60:B61"/>
    <mergeCell ref="T60:V61"/>
    <mergeCell ref="W60:AD61"/>
    <mergeCell ref="AE60:AE61"/>
    <mergeCell ref="AF60:AF61"/>
    <mergeCell ref="AG60:AG61"/>
    <mergeCell ref="B62:B63"/>
    <mergeCell ref="T62:V63"/>
    <mergeCell ref="W62:AD63"/>
    <mergeCell ref="AE62:AE63"/>
    <mergeCell ref="AF62:AF63"/>
    <mergeCell ref="AG62:AG63"/>
    <mergeCell ref="BD62:BD63"/>
    <mergeCell ref="BE62:BE63"/>
    <mergeCell ref="AT62:AT63"/>
    <mergeCell ref="AU62:AU63"/>
    <mergeCell ref="AV62:AV63"/>
    <mergeCell ref="AW62:AW63"/>
    <mergeCell ref="AX62:AX63"/>
    <mergeCell ref="AY62:AY63"/>
    <mergeCell ref="AN62:AN63"/>
    <mergeCell ref="AO62:AO63"/>
    <mergeCell ref="AP62:AP63"/>
    <mergeCell ref="AQ62:AQ63"/>
    <mergeCell ref="AR62:AR63"/>
    <mergeCell ref="AS62:AS63"/>
    <mergeCell ref="AH62:AH63"/>
    <mergeCell ref="AI62:AI63"/>
    <mergeCell ref="AJ62:AJ63"/>
    <mergeCell ref="AK62:AK63"/>
    <mergeCell ref="AB78:BD78"/>
    <mergeCell ref="B85:Z85"/>
    <mergeCell ref="AE73:AO73"/>
    <mergeCell ref="AX73:BA73"/>
    <mergeCell ref="BB73:BE73"/>
    <mergeCell ref="T74:V74"/>
    <mergeCell ref="AE74:AO74"/>
    <mergeCell ref="AX74:BA74"/>
    <mergeCell ref="BB74:BE74"/>
    <mergeCell ref="T76:AC76"/>
    <mergeCell ref="AG76:BE76"/>
    <mergeCell ref="B67:B74"/>
    <mergeCell ref="U67:V67"/>
    <mergeCell ref="AB67:AD74"/>
    <mergeCell ref="U69:V69"/>
    <mergeCell ref="T71:U71"/>
    <mergeCell ref="AE71:AO71"/>
    <mergeCell ref="AX71:BA71"/>
    <mergeCell ref="BB71:BE71"/>
    <mergeCell ref="T72:U72"/>
    <mergeCell ref="AE72:AO72"/>
    <mergeCell ref="AX72:BA72"/>
    <mergeCell ref="BB72:BE72"/>
    <mergeCell ref="AE69:AO69"/>
    <mergeCell ref="T5:U5"/>
    <mergeCell ref="T40:U40"/>
    <mergeCell ref="W40:AD40"/>
    <mergeCell ref="W39:AC39"/>
    <mergeCell ref="BB69:BE69"/>
    <mergeCell ref="U70:V70"/>
    <mergeCell ref="AE70:AO70"/>
    <mergeCell ref="AX70:BA70"/>
    <mergeCell ref="BB70:BE70"/>
    <mergeCell ref="AE67:AO67"/>
    <mergeCell ref="AX67:BA67"/>
    <mergeCell ref="BB67:BE67"/>
    <mergeCell ref="U68:V68"/>
    <mergeCell ref="AE68:AO68"/>
    <mergeCell ref="AX68:BA68"/>
    <mergeCell ref="BB68:BE68"/>
    <mergeCell ref="B64:AD64"/>
    <mergeCell ref="B65:AD65"/>
    <mergeCell ref="B66:AD66"/>
    <mergeCell ref="AX69:BA69"/>
    <mergeCell ref="AZ62:AZ63"/>
    <mergeCell ref="BA62:BA63"/>
    <mergeCell ref="BB62:BB63"/>
    <mergeCell ref="BC62:BC63"/>
  </mergeCells>
  <conditionalFormatting sqref="W21:AD21 B21:S21 AF21:BE21 C53:S53 T52:V52 C32:S32 B31 W32:AD32 T31">
    <cfRule type="cellIs" dxfId="564" priority="207" stopIfTrue="1" operator="equal">
      <formula>0</formula>
    </cfRule>
  </conditionalFormatting>
  <conditionalFormatting sqref="T21:V21">
    <cfRule type="cellIs" dxfId="563" priority="206" stopIfTrue="1" operator="equal">
      <formula>0</formula>
    </cfRule>
  </conditionalFormatting>
  <conditionalFormatting sqref="AE21">
    <cfRule type="cellIs" dxfId="562" priority="205" stopIfTrue="1" operator="equal">
      <formula>0</formula>
    </cfRule>
  </conditionalFormatting>
  <conditionalFormatting sqref="AJ22">
    <cfRule type="cellIs" dxfId="561" priority="204" stopIfTrue="1" operator="equal">
      <formula>0</formula>
    </cfRule>
  </conditionalFormatting>
  <conditionalFormatting sqref="AQ22">
    <cfRule type="cellIs" dxfId="560" priority="203" stopIfTrue="1" operator="equal">
      <formula>0</formula>
    </cfRule>
  </conditionalFormatting>
  <conditionalFormatting sqref="AS22:AV22">
    <cfRule type="cellIs" dxfId="559" priority="202" stopIfTrue="1" operator="equal">
      <formula>0</formula>
    </cfRule>
  </conditionalFormatting>
  <conditionalFormatting sqref="AW22:AZ22">
    <cfRule type="cellIs" dxfId="558" priority="201" stopIfTrue="1" operator="equal">
      <formula>0</formula>
    </cfRule>
  </conditionalFormatting>
  <conditionalFormatting sqref="BB22:BE22">
    <cfRule type="cellIs" dxfId="557" priority="200" stopIfTrue="1" operator="equal">
      <formula>0</formula>
    </cfRule>
  </conditionalFormatting>
  <conditionalFormatting sqref="B24:S24 AE24:BE24">
    <cfRule type="cellIs" dxfId="556" priority="199" stopIfTrue="1" operator="equal">
      <formula>0</formula>
    </cfRule>
  </conditionalFormatting>
  <conditionalFormatting sqref="T24:V24">
    <cfRule type="cellIs" dxfId="555" priority="198" stopIfTrue="1" operator="equal">
      <formula>0</formula>
    </cfRule>
  </conditionalFormatting>
  <conditionalFormatting sqref="AE27">
    <cfRule type="cellIs" dxfId="554" priority="193" stopIfTrue="1" operator="equal">
      <formula>0</formula>
    </cfRule>
  </conditionalFormatting>
  <conditionalFormatting sqref="B26:S26 AE26:BE26">
    <cfRule type="cellIs" dxfId="553" priority="197" stopIfTrue="1" operator="equal">
      <formula>0</formula>
    </cfRule>
  </conditionalFormatting>
  <conditionalFormatting sqref="T26:V26">
    <cfRule type="cellIs" dxfId="552" priority="196" stopIfTrue="1" operator="equal">
      <formula>0</formula>
    </cfRule>
  </conditionalFormatting>
  <conditionalFormatting sqref="AH27:AI27 AX27:BE27 B27">
    <cfRule type="cellIs" dxfId="551" priority="195" stopIfTrue="1" operator="equal">
      <formula>0</formula>
    </cfRule>
  </conditionalFormatting>
  <conditionalFormatting sqref="AF27:AG27 AJ27:AW27 C27:S27">
    <cfRule type="cellIs" dxfId="550" priority="194" stopIfTrue="1" operator="equal">
      <formula>0</formula>
    </cfRule>
  </conditionalFormatting>
  <conditionalFormatting sqref="T27:V27">
    <cfRule type="cellIs" dxfId="549" priority="192" stopIfTrue="1" operator="equal">
      <formula>0</formula>
    </cfRule>
  </conditionalFormatting>
  <conditionalFormatting sqref="AP28:BE28 B28:S28 AE28:AF28">
    <cfRule type="cellIs" dxfId="548" priority="191" stopIfTrue="1" operator="equal">
      <formula>0</formula>
    </cfRule>
  </conditionalFormatting>
  <conditionalFormatting sqref="AG28:AO28">
    <cfRule type="cellIs" dxfId="547" priority="190" stopIfTrue="1" operator="equal">
      <formula>0</formula>
    </cfRule>
  </conditionalFormatting>
  <conditionalFormatting sqref="T28:V28">
    <cfRule type="cellIs" dxfId="546" priority="189" stopIfTrue="1" operator="equal">
      <formula>0</formula>
    </cfRule>
  </conditionalFormatting>
  <conditionalFormatting sqref="AE32:BE32">
    <cfRule type="cellIs" dxfId="545" priority="188" stopIfTrue="1" operator="equal">
      <formula>0</formula>
    </cfRule>
  </conditionalFormatting>
  <conditionalFormatting sqref="W27:AD27">
    <cfRule type="cellIs" dxfId="544" priority="181" stopIfTrue="1" operator="equal">
      <formula>0</formula>
    </cfRule>
  </conditionalFormatting>
  <conditionalFormatting sqref="W26:AD26">
    <cfRule type="cellIs" dxfId="543" priority="182" stopIfTrue="1" operator="equal">
      <formula>0</formula>
    </cfRule>
  </conditionalFormatting>
  <conditionalFormatting sqref="B45">
    <cfRule type="cellIs" dxfId="542" priority="184" stopIfTrue="1" operator="equal">
      <formula>0</formula>
    </cfRule>
  </conditionalFormatting>
  <conditionalFormatting sqref="BB46">
    <cfRule type="cellIs" dxfId="541" priority="178" stopIfTrue="1" operator="equal">
      <formula>0</formula>
    </cfRule>
  </conditionalFormatting>
  <conditionalFormatting sqref="AX46">
    <cfRule type="cellIs" dxfId="540" priority="177" stopIfTrue="1" operator="equal">
      <formula>0</formula>
    </cfRule>
  </conditionalFormatting>
  <conditionalFormatting sqref="W24:AD24">
    <cfRule type="cellIs" dxfId="539" priority="183" stopIfTrue="1" operator="equal">
      <formula>0</formula>
    </cfRule>
  </conditionalFormatting>
  <conditionalFormatting sqref="C45:BE45 T46:V46">
    <cfRule type="cellIs" dxfId="538" priority="179" stopIfTrue="1" operator="equal">
      <formula>0</formula>
    </cfRule>
  </conditionalFormatting>
  <conditionalFormatting sqref="AI42">
    <cfRule type="cellIs" dxfId="537" priority="173" stopIfTrue="1" operator="equal">
      <formula>0</formula>
    </cfRule>
  </conditionalFormatting>
  <conditionalFormatting sqref="AK42">
    <cfRule type="cellIs" dxfId="536" priority="174" stopIfTrue="1" operator="equal">
      <formula>0</formula>
    </cfRule>
  </conditionalFormatting>
  <conditionalFormatting sqref="W28:AD28">
    <cfRule type="cellIs" dxfId="535" priority="180" stopIfTrue="1" operator="equal">
      <formula>0</formula>
    </cfRule>
  </conditionalFormatting>
  <conditionalFormatting sqref="B46">
    <cfRule type="cellIs" dxfId="534" priority="176" stopIfTrue="1" operator="equal">
      <formula>0</formula>
    </cfRule>
  </conditionalFormatting>
  <conditionalFormatting sqref="AP41">
    <cfRule type="cellIs" dxfId="533" priority="172" stopIfTrue="1" operator="equal">
      <formula>0</formula>
    </cfRule>
  </conditionalFormatting>
  <conditionalFormatting sqref="AS41">
    <cfRule type="cellIs" dxfId="532" priority="171" stopIfTrue="1" operator="equal">
      <formula>0</formula>
    </cfRule>
  </conditionalFormatting>
  <conditionalFormatting sqref="AS42">
    <cfRule type="cellIs" dxfId="531" priority="170" stopIfTrue="1" operator="equal">
      <formula>0</formula>
    </cfRule>
  </conditionalFormatting>
  <conditionalFormatting sqref="AT41">
    <cfRule type="cellIs" dxfId="530" priority="169" stopIfTrue="1" operator="equal">
      <formula>0</formula>
    </cfRule>
  </conditionalFormatting>
  <conditionalFormatting sqref="AV42">
    <cfRule type="cellIs" dxfId="529" priority="164" stopIfTrue="1" operator="equal">
      <formula>0</formula>
    </cfRule>
  </conditionalFormatting>
  <conditionalFormatting sqref="AY41">
    <cfRule type="cellIs" dxfId="528" priority="163" stopIfTrue="1" operator="equal">
      <formula>0</formula>
    </cfRule>
  </conditionalFormatting>
  <conditionalFormatting sqref="BA41">
    <cfRule type="cellIs" dxfId="527" priority="162" stopIfTrue="1" operator="equal">
      <formula>0</formula>
    </cfRule>
  </conditionalFormatting>
  <conditionalFormatting sqref="BE41">
    <cfRule type="cellIs" dxfId="526" priority="161" stopIfTrue="1" operator="equal">
      <formula>0</formula>
    </cfRule>
  </conditionalFormatting>
  <conditionalFormatting sqref="AT42">
    <cfRule type="cellIs" dxfId="525" priority="168" stopIfTrue="1" operator="equal">
      <formula>0</formula>
    </cfRule>
  </conditionalFormatting>
  <conditionalFormatting sqref="AU41">
    <cfRule type="cellIs" dxfId="524" priority="167" stopIfTrue="1" operator="equal">
      <formula>0</formula>
    </cfRule>
  </conditionalFormatting>
  <conditionalFormatting sqref="AU42">
    <cfRule type="cellIs" dxfId="523" priority="166" stopIfTrue="1" operator="equal">
      <formula>0</formula>
    </cfRule>
  </conditionalFormatting>
  <conditionalFormatting sqref="AV41">
    <cfRule type="cellIs" dxfId="522" priority="165" stopIfTrue="1" operator="equal">
      <formula>0</formula>
    </cfRule>
  </conditionalFormatting>
  <conditionalFormatting sqref="AN42">
    <cfRule type="cellIs" dxfId="521" priority="159" stopIfTrue="1" operator="equal">
      <formula>0</formula>
    </cfRule>
  </conditionalFormatting>
  <conditionalFormatting sqref="AS29">
    <cfRule type="cellIs" dxfId="520" priority="158" stopIfTrue="1" operator="equal">
      <formula>0</formula>
    </cfRule>
  </conditionalFormatting>
  <conditionalFormatting sqref="AT29">
    <cfRule type="cellIs" dxfId="519" priority="157" stopIfTrue="1" operator="equal">
      <formula>0</formula>
    </cfRule>
  </conditionalFormatting>
  <conditionalFormatting sqref="AU29">
    <cfRule type="cellIs" dxfId="518" priority="156" stopIfTrue="1" operator="equal">
      <formula>0</formula>
    </cfRule>
  </conditionalFormatting>
  <conditionalFormatting sqref="AM42">
    <cfRule type="cellIs" dxfId="517" priority="160" stopIfTrue="1" operator="equal">
      <formula>0</formula>
    </cfRule>
  </conditionalFormatting>
  <conditionalFormatting sqref="AW29">
    <cfRule type="cellIs" dxfId="516" priority="154" stopIfTrue="1" operator="equal">
      <formula>0</formula>
    </cfRule>
  </conditionalFormatting>
  <conditionalFormatting sqref="AP49:AW49">
    <cfRule type="cellIs" dxfId="515" priority="153" stopIfTrue="1" operator="equal">
      <formula>0</formula>
    </cfRule>
  </conditionalFormatting>
  <conditionalFormatting sqref="AU65">
    <cfRule type="cellIs" dxfId="514" priority="152" stopIfTrue="1" operator="equal">
      <formula>0</formula>
    </cfRule>
  </conditionalFormatting>
  <conditionalFormatting sqref="AV65">
    <cfRule type="cellIs" dxfId="513" priority="151" stopIfTrue="1" operator="equal">
      <formula>0</formula>
    </cfRule>
  </conditionalFormatting>
  <conditionalFormatting sqref="AV29">
    <cfRule type="cellIs" dxfId="512" priority="155" stopIfTrue="1" operator="equal">
      <formula>0</formula>
    </cfRule>
  </conditionalFormatting>
  <conditionalFormatting sqref="AV66">
    <cfRule type="cellIs" dxfId="511" priority="148" stopIfTrue="1" operator="equal">
      <formula>0</formula>
    </cfRule>
  </conditionalFormatting>
  <conditionalFormatting sqref="AG46">
    <cfRule type="cellIs" dxfId="510" priority="147" stopIfTrue="1" operator="equal">
      <formula>0</formula>
    </cfRule>
  </conditionalFormatting>
  <conditionalFormatting sqref="AH46">
    <cfRule type="cellIs" dxfId="509" priority="146" stopIfTrue="1" operator="equal">
      <formula>0</formula>
    </cfRule>
  </conditionalFormatting>
  <conditionalFormatting sqref="AJ46">
    <cfRule type="cellIs" dxfId="508" priority="145" stopIfTrue="1" operator="equal">
      <formula>0</formula>
    </cfRule>
  </conditionalFormatting>
  <conditionalFormatting sqref="AW65">
    <cfRule type="cellIs" dxfId="507" priority="150" stopIfTrue="1" operator="equal">
      <formula>0</formula>
    </cfRule>
  </conditionalFormatting>
  <conditionalFormatting sqref="AU66">
    <cfRule type="cellIs" dxfId="506" priority="149" stopIfTrue="1" operator="equal">
      <formula>0</formula>
    </cfRule>
  </conditionalFormatting>
  <conditionalFormatting sqref="AS70">
    <cfRule type="cellIs" dxfId="505" priority="140" stopIfTrue="1" operator="equal">
      <formula>0</formula>
    </cfRule>
  </conditionalFormatting>
  <conditionalFormatting sqref="AL46">
    <cfRule type="cellIs" dxfId="504" priority="144" stopIfTrue="1" operator="equal">
      <formula>0</formula>
    </cfRule>
  </conditionalFormatting>
  <conditionalFormatting sqref="AS64">
    <cfRule type="cellIs" dxfId="503" priority="139" stopIfTrue="1" operator="equal">
      <formula>0</formula>
    </cfRule>
  </conditionalFormatting>
  <conditionalFormatting sqref="AS65">
    <cfRule type="cellIs" dxfId="502" priority="138" stopIfTrue="1" operator="equal">
      <formula>0</formula>
    </cfRule>
  </conditionalFormatting>
  <conditionalFormatting sqref="AX70">
    <cfRule type="cellIs" dxfId="501" priority="142" stopIfTrue="1" operator="equal">
      <formula>0</formula>
    </cfRule>
  </conditionalFormatting>
  <conditionalFormatting sqref="AK49">
    <cfRule type="cellIs" dxfId="500" priority="132" stopIfTrue="1" operator="equal">
      <formula>0</formula>
    </cfRule>
  </conditionalFormatting>
  <conditionalFormatting sqref="AW64">
    <cfRule type="cellIs" dxfId="499" priority="134" stopIfTrue="1" operator="equal">
      <formula>0</formula>
    </cfRule>
  </conditionalFormatting>
  <conditionalFormatting sqref="AI49">
    <cfRule type="cellIs" dxfId="498" priority="133" stopIfTrue="1" operator="equal">
      <formula>0</formula>
    </cfRule>
  </conditionalFormatting>
  <conditionalFormatting sqref="BB70">
    <cfRule type="cellIs" dxfId="497" priority="141" stopIfTrue="1" operator="equal">
      <formula>0</formula>
    </cfRule>
  </conditionalFormatting>
  <conditionalFormatting sqref="AV64">
    <cfRule type="cellIs" dxfId="496" priority="135" stopIfTrue="1" operator="equal">
      <formula>0</formula>
    </cfRule>
  </conditionalFormatting>
  <conditionalFormatting sqref="AI64">
    <cfRule type="cellIs" dxfId="495" priority="127" stopIfTrue="1" operator="equal">
      <formula>0</formula>
    </cfRule>
  </conditionalFormatting>
  <conditionalFormatting sqref="BE64">
    <cfRule type="cellIs" dxfId="494" priority="128" stopIfTrue="1" operator="equal">
      <formula>0</formula>
    </cfRule>
  </conditionalFormatting>
  <conditionalFormatting sqref="AK64">
    <cfRule type="cellIs" dxfId="493" priority="126" stopIfTrue="1" operator="equal">
      <formula>0</formula>
    </cfRule>
  </conditionalFormatting>
  <conditionalFormatting sqref="AU64">
    <cfRule type="cellIs" dxfId="492" priority="136" stopIfTrue="1" operator="equal">
      <formula>0</formula>
    </cfRule>
  </conditionalFormatting>
  <conditionalFormatting sqref="AS66">
    <cfRule type="cellIs" dxfId="491" priority="137" stopIfTrue="1" operator="equal">
      <formula>0</formula>
    </cfRule>
  </conditionalFormatting>
  <conditionalFormatting sqref="AZ64">
    <cfRule type="cellIs" dxfId="490" priority="129" stopIfTrue="1" operator="equal">
      <formula>0</formula>
    </cfRule>
  </conditionalFormatting>
  <conditionalFormatting sqref="AN49">
    <cfRule type="cellIs" dxfId="489" priority="130" stopIfTrue="1" operator="equal">
      <formula>0</formula>
    </cfRule>
  </conditionalFormatting>
  <conditionalFormatting sqref="AM49">
    <cfRule type="cellIs" dxfId="488" priority="131" stopIfTrue="1" operator="equal">
      <formula>0</formula>
    </cfRule>
  </conditionalFormatting>
  <conditionalFormatting sqref="T25:V25">
    <cfRule type="cellIs" dxfId="487" priority="122" stopIfTrue="1" operator="equal">
      <formula>0</formula>
    </cfRule>
  </conditionalFormatting>
  <conditionalFormatting sqref="AM64">
    <cfRule type="cellIs" dxfId="486" priority="125" stopIfTrue="1" operator="equal">
      <formula>0</formula>
    </cfRule>
  </conditionalFormatting>
  <conditionalFormatting sqref="W25:AD25">
    <cfRule type="cellIs" dxfId="485" priority="121" stopIfTrue="1" operator="equal">
      <formula>0</formula>
    </cfRule>
  </conditionalFormatting>
  <conditionalFormatting sqref="AF25">
    <cfRule type="cellIs" dxfId="484" priority="120" stopIfTrue="1" operator="equal">
      <formula>0</formula>
    </cfRule>
  </conditionalFormatting>
  <conditionalFormatting sqref="B25:S25 AE25 AG25:AN25 AP25:BE25">
    <cfRule type="cellIs" dxfId="483" priority="123" stopIfTrue="1" operator="equal">
      <formula>0</formula>
    </cfRule>
  </conditionalFormatting>
  <conditionalFormatting sqref="AN64">
    <cfRule type="cellIs" dxfId="482" priority="124" stopIfTrue="1" operator="equal">
      <formula>0</formula>
    </cfRule>
  </conditionalFormatting>
  <conditionalFormatting sqref="AP48:BE48">
    <cfRule type="cellIs" dxfId="481" priority="119" stopIfTrue="1" operator="equal">
      <formula>0</formula>
    </cfRule>
  </conditionalFormatting>
  <conditionalFormatting sqref="B48">
    <cfRule type="cellIs" dxfId="480" priority="117" stopIfTrue="1" operator="equal">
      <formula>0</formula>
    </cfRule>
  </conditionalFormatting>
  <conditionalFormatting sqref="AG48:AO48">
    <cfRule type="cellIs" dxfId="479" priority="118" stopIfTrue="1" operator="equal">
      <formula>0</formula>
    </cfRule>
  </conditionalFormatting>
  <conditionalFormatting sqref="T48:V48">
    <cfRule type="cellIs" dxfId="478" priority="115" stopIfTrue="1" operator="equal">
      <formula>0</formula>
    </cfRule>
  </conditionalFormatting>
  <conditionalFormatting sqref="C48:S48 W48:AF48">
    <cfRule type="cellIs" dxfId="477" priority="116" stopIfTrue="1" operator="equal">
      <formula>0</formula>
    </cfRule>
  </conditionalFormatting>
  <conditionalFormatting sqref="AG47:AO47">
    <cfRule type="cellIs" dxfId="476" priority="102" stopIfTrue="1" operator="equal">
      <formula>0</formula>
    </cfRule>
  </conditionalFormatting>
  <conditionalFormatting sqref="B47">
    <cfRule type="cellIs" dxfId="475" priority="101" stopIfTrue="1" operator="equal">
      <formula>0</formula>
    </cfRule>
  </conditionalFormatting>
  <conditionalFormatting sqref="AP47:BE47">
    <cfRule type="cellIs" dxfId="474" priority="103" stopIfTrue="1" operator="equal">
      <formula>0</formula>
    </cfRule>
  </conditionalFormatting>
  <conditionalFormatting sqref="T47:V47">
    <cfRule type="cellIs" dxfId="473" priority="99" stopIfTrue="1" operator="equal">
      <formula>0</formula>
    </cfRule>
  </conditionalFormatting>
  <conditionalFormatting sqref="C47:S47 W47:AF47">
    <cfRule type="cellIs" dxfId="472" priority="100" stopIfTrue="1" operator="equal">
      <formula>0</formula>
    </cfRule>
  </conditionalFormatting>
  <conditionalFormatting sqref="C58:S58 W62 AE62:AK62 AM62 AO62 AQ62:AR62 AX62 BB62:BD62">
    <cfRule type="cellIs" dxfId="471" priority="75" stopIfTrue="1" operator="equal">
      <formula>0</formula>
    </cfRule>
  </conditionalFormatting>
  <conditionalFormatting sqref="B52">
    <cfRule type="cellIs" dxfId="470" priority="70" stopIfTrue="1" operator="equal">
      <formula>0</formula>
    </cfRule>
  </conditionalFormatting>
  <conditionalFormatting sqref="B54:S54 C55:S55">
    <cfRule type="cellIs" dxfId="469" priority="74" stopIfTrue="1" operator="equal">
      <formula>0</formula>
    </cfRule>
  </conditionalFormatting>
  <conditionalFormatting sqref="AX52 BB52 AG52:AH52 AJ52 AL52">
    <cfRule type="cellIs" dxfId="468" priority="73" stopIfTrue="1" operator="equal">
      <formula>0</formula>
    </cfRule>
  </conditionalFormatting>
  <conditionalFormatting sqref="AF52">
    <cfRule type="cellIs" dxfId="467" priority="72" stopIfTrue="1" operator="equal">
      <formula>0</formula>
    </cfRule>
  </conditionalFormatting>
  <conditionalFormatting sqref="AI52 AY52:BA52 BC52:BE52 AK52 AM52:AN52 AP52:AW52">
    <cfRule type="cellIs" dxfId="466" priority="71" stopIfTrue="1" operator="equal">
      <formula>0</formula>
    </cfRule>
  </conditionalFormatting>
  <conditionalFormatting sqref="W52:AD52">
    <cfRule type="cellIs" dxfId="465" priority="68" stopIfTrue="1" operator="equal">
      <formula>0</formula>
    </cfRule>
  </conditionalFormatting>
  <conditionalFormatting sqref="C59:S59">
    <cfRule type="cellIs" dxfId="464" priority="66" stopIfTrue="1" operator="equal">
      <formula>0</formula>
    </cfRule>
  </conditionalFormatting>
  <conditionalFormatting sqref="B62">
    <cfRule type="cellIs" dxfId="463" priority="65" stopIfTrue="1" operator="equal">
      <formula>0</formula>
    </cfRule>
  </conditionalFormatting>
  <conditionalFormatting sqref="AE52 C52:S52">
    <cfRule type="cellIs" dxfId="462" priority="69" stopIfTrue="1" operator="equal">
      <formula>0</formula>
    </cfRule>
  </conditionalFormatting>
  <conditionalFormatting sqref="C56:S57">
    <cfRule type="cellIs" dxfId="461" priority="67" stopIfTrue="1" operator="equal">
      <formula>0</formula>
    </cfRule>
  </conditionalFormatting>
  <conditionalFormatting sqref="C63:S63">
    <cfRule type="cellIs" dxfId="460" priority="64" stopIfTrue="1" operator="equal">
      <formula>0</formula>
    </cfRule>
  </conditionalFormatting>
  <conditionalFormatting sqref="C60:S62">
    <cfRule type="cellIs" dxfId="459" priority="63" stopIfTrue="1" operator="equal">
      <formula>0</formula>
    </cfRule>
  </conditionalFormatting>
  <conditionalFormatting sqref="W54:AD54">
    <cfRule type="cellIs" dxfId="458" priority="62" stopIfTrue="1" operator="equal">
      <formula>0</formula>
    </cfRule>
  </conditionalFormatting>
  <conditionalFormatting sqref="AI54 AY54:BA54 BC54:BE54 AK54 AM54:AN54 AP54:AW54">
    <cfRule type="cellIs" dxfId="457" priority="58" stopIfTrue="1" operator="equal">
      <formula>0</formula>
    </cfRule>
  </conditionalFormatting>
  <conditionalFormatting sqref="AE54">
    <cfRule type="cellIs" dxfId="456" priority="61" stopIfTrue="1" operator="equal">
      <formula>0</formula>
    </cfRule>
  </conditionalFormatting>
  <conditionalFormatting sqref="AX54 BB54 AG54:AH54 AJ54 AL54">
    <cfRule type="cellIs" dxfId="455" priority="60" stopIfTrue="1" operator="equal">
      <formula>0</formula>
    </cfRule>
  </conditionalFormatting>
  <conditionalFormatting sqref="AF54">
    <cfRule type="cellIs" dxfId="454" priority="59" stopIfTrue="1" operator="equal">
      <formula>0</formula>
    </cfRule>
  </conditionalFormatting>
  <conditionalFormatting sqref="B56">
    <cfRule type="cellIs" dxfId="453" priority="57" stopIfTrue="1" operator="equal">
      <formula>0</formula>
    </cfRule>
  </conditionalFormatting>
  <conditionalFormatting sqref="AI56 AY56:BA56 BC56:BE56 AK56 AM56:AN56 AP56:AW56">
    <cfRule type="cellIs" dxfId="452" priority="52" stopIfTrue="1" operator="equal">
      <formula>0</formula>
    </cfRule>
  </conditionalFormatting>
  <conditionalFormatting sqref="W56:AD56">
    <cfRule type="cellIs" dxfId="451" priority="56" stopIfTrue="1" operator="equal">
      <formula>0</formula>
    </cfRule>
  </conditionalFormatting>
  <conditionalFormatting sqref="AE56">
    <cfRule type="cellIs" dxfId="450" priority="55" stopIfTrue="1" operator="equal">
      <formula>0</formula>
    </cfRule>
  </conditionalFormatting>
  <conditionalFormatting sqref="AX56 BB56 AG56:AH56 AJ56 AL56">
    <cfRule type="cellIs" dxfId="449" priority="54" stopIfTrue="1" operator="equal">
      <formula>0</formula>
    </cfRule>
  </conditionalFormatting>
  <conditionalFormatting sqref="AF56">
    <cfRule type="cellIs" dxfId="448" priority="53" stopIfTrue="1" operator="equal">
      <formula>0</formula>
    </cfRule>
  </conditionalFormatting>
  <conditionalFormatting sqref="B58">
    <cfRule type="cellIs" dxfId="447" priority="51" stopIfTrue="1" operator="equal">
      <formula>0</formula>
    </cfRule>
  </conditionalFormatting>
  <conditionalFormatting sqref="AI58 AY58:BA58 BC58:BE58 AK58 AM58:AN58 AP58:AW58">
    <cfRule type="cellIs" dxfId="446" priority="46" stopIfTrue="1" operator="equal">
      <formula>0</formula>
    </cfRule>
  </conditionalFormatting>
  <conditionalFormatting sqref="W58:AD58">
    <cfRule type="cellIs" dxfId="445" priority="50" stopIfTrue="1" operator="equal">
      <formula>0</formula>
    </cfRule>
  </conditionalFormatting>
  <conditionalFormatting sqref="AE58">
    <cfRule type="cellIs" dxfId="444" priority="49" stopIfTrue="1" operator="equal">
      <formula>0</formula>
    </cfRule>
  </conditionalFormatting>
  <conditionalFormatting sqref="AX58 BB58 AG58:AH58 AJ58 AL58">
    <cfRule type="cellIs" dxfId="443" priority="48" stopIfTrue="1" operator="equal">
      <formula>0</formula>
    </cfRule>
  </conditionalFormatting>
  <conditionalFormatting sqref="AF58">
    <cfRule type="cellIs" dxfId="442" priority="47" stopIfTrue="1" operator="equal">
      <formula>0</formula>
    </cfRule>
  </conditionalFormatting>
  <conditionalFormatting sqref="AF60">
    <cfRule type="cellIs" dxfId="441" priority="41" stopIfTrue="1" operator="equal">
      <formula>0</formula>
    </cfRule>
  </conditionalFormatting>
  <conditionalFormatting sqref="B60">
    <cfRule type="cellIs" dxfId="440" priority="45" stopIfTrue="1" operator="equal">
      <formula>0</formula>
    </cfRule>
  </conditionalFormatting>
  <conditionalFormatting sqref="AI60 AY60:BA60 BC60:BE60 AK60 AM60:AN60 AP60:AW60">
    <cfRule type="cellIs" dxfId="439" priority="40" stopIfTrue="1" operator="equal">
      <formula>0</formula>
    </cfRule>
  </conditionalFormatting>
  <conditionalFormatting sqref="W60:AD60">
    <cfRule type="cellIs" dxfId="438" priority="44" stopIfTrue="1" operator="equal">
      <formula>0</formula>
    </cfRule>
  </conditionalFormatting>
  <conditionalFormatting sqref="AE60">
    <cfRule type="cellIs" dxfId="437" priority="43" stopIfTrue="1" operator="equal">
      <formula>0</formula>
    </cfRule>
  </conditionalFormatting>
  <conditionalFormatting sqref="AX60 BB60 AG60:AH60 AJ60 AL60">
    <cfRule type="cellIs" dxfId="436" priority="42" stopIfTrue="1" operator="equal">
      <formula>0</formula>
    </cfRule>
  </conditionalFormatting>
  <conditionalFormatting sqref="T54:V54">
    <cfRule type="cellIs" dxfId="435" priority="33" stopIfTrue="1" operator="equal">
      <formula>0</formula>
    </cfRule>
  </conditionalFormatting>
  <conditionalFormatting sqref="T56:V56">
    <cfRule type="cellIs" dxfId="434" priority="32" stopIfTrue="1" operator="equal">
      <formula>0</formula>
    </cfRule>
  </conditionalFormatting>
  <conditionalFormatting sqref="T58:V58">
    <cfRule type="cellIs" dxfId="433" priority="31" stopIfTrue="1" operator="equal">
      <formula>0</formula>
    </cfRule>
  </conditionalFormatting>
  <conditionalFormatting sqref="T60:V60">
    <cfRule type="cellIs" dxfId="432" priority="30" stopIfTrue="1" operator="equal">
      <formula>0</formula>
    </cfRule>
  </conditionalFormatting>
  <conditionalFormatting sqref="T62:V62">
    <cfRule type="cellIs" dxfId="431" priority="29" stopIfTrue="1" operator="equal">
      <formula>0</formula>
    </cfRule>
  </conditionalFormatting>
  <conditionalFormatting sqref="T32 V32">
    <cfRule type="cellIs" dxfId="430" priority="28" stopIfTrue="1" operator="equal">
      <formula>0</formula>
    </cfRule>
  </conditionalFormatting>
  <conditionalFormatting sqref="T33 V33">
    <cfRule type="cellIs" dxfId="429" priority="26" stopIfTrue="1" operator="equal">
      <formula>0</formula>
    </cfRule>
  </conditionalFormatting>
  <conditionalFormatting sqref="C33:S33 W33:AD33">
    <cfRule type="cellIs" dxfId="428" priority="27" stopIfTrue="1" operator="equal">
      <formula>0</formula>
    </cfRule>
  </conditionalFormatting>
  <conditionalFormatting sqref="T35 V38">
    <cfRule type="cellIs" dxfId="427" priority="24" stopIfTrue="1" operator="equal">
      <formula>0</formula>
    </cfRule>
  </conditionalFormatting>
  <conditionalFormatting sqref="C38:S38 W38:AD38">
    <cfRule type="cellIs" dxfId="426" priority="25" stopIfTrue="1" operator="equal">
      <formula>0</formula>
    </cfRule>
  </conditionalFormatting>
  <conditionalFormatting sqref="C35:S35 W35:AD35">
    <cfRule type="cellIs" dxfId="425" priority="23" stopIfTrue="1" operator="equal">
      <formula>0</formula>
    </cfRule>
  </conditionalFormatting>
  <conditionalFormatting sqref="V35">
    <cfRule type="cellIs" dxfId="424" priority="22" stopIfTrue="1" operator="equal">
      <formula>0</formula>
    </cfRule>
  </conditionalFormatting>
  <conditionalFormatting sqref="T38">
    <cfRule type="cellIs" dxfId="423" priority="21" stopIfTrue="1" operator="equal">
      <formula>0</formula>
    </cfRule>
  </conditionalFormatting>
  <conditionalFormatting sqref="AE33:BE33">
    <cfRule type="cellIs" dxfId="422" priority="20" stopIfTrue="1" operator="equal">
      <formula>0</formula>
    </cfRule>
  </conditionalFormatting>
  <conditionalFormatting sqref="AE35:BE35">
    <cfRule type="cellIs" dxfId="421" priority="19" stopIfTrue="1" operator="equal">
      <formula>0</formula>
    </cfRule>
  </conditionalFormatting>
  <conditionalFormatting sqref="AE38:BE38">
    <cfRule type="cellIs" dxfId="420" priority="18" stopIfTrue="1" operator="equal">
      <formula>0</formula>
    </cfRule>
  </conditionalFormatting>
  <conditionalFormatting sqref="BA64">
    <cfRule type="cellIs" dxfId="419" priority="16" stopIfTrue="1" operator="equal">
      <formula>0</formula>
    </cfRule>
  </conditionalFormatting>
  <conditionalFormatting sqref="C40:S40">
    <cfRule type="cellIs" dxfId="418" priority="15" stopIfTrue="1" operator="equal">
      <formula>0</formula>
    </cfRule>
  </conditionalFormatting>
  <conditionalFormatting sqref="T40 V40:AD40">
    <cfRule type="cellIs" dxfId="417" priority="13" stopIfTrue="1" operator="equal">
      <formula>0</formula>
    </cfRule>
  </conditionalFormatting>
  <conditionalFormatting sqref="AE40:BE40">
    <cfRule type="cellIs" dxfId="416" priority="14" stopIfTrue="1" operator="equal">
      <formula>0</formula>
    </cfRule>
  </conditionalFormatting>
  <conditionalFormatting sqref="B39 T39">
    <cfRule type="cellIs" dxfId="415" priority="12" stopIfTrue="1" operator="equal">
      <formula>0</formula>
    </cfRule>
  </conditionalFormatting>
  <conditionalFormatting sqref="V36">
    <cfRule type="cellIs" dxfId="414" priority="10" stopIfTrue="1" operator="equal">
      <formula>0</formula>
    </cfRule>
  </conditionalFormatting>
  <conditionalFormatting sqref="C36:S36 W36:AD36">
    <cfRule type="cellIs" dxfId="413" priority="11" stopIfTrue="1" operator="equal">
      <formula>0</formula>
    </cfRule>
  </conditionalFormatting>
  <conditionalFormatting sqref="T36">
    <cfRule type="cellIs" dxfId="412" priority="9" stopIfTrue="1" operator="equal">
      <formula>0</formula>
    </cfRule>
  </conditionalFormatting>
  <conditionalFormatting sqref="AE36:BE36">
    <cfRule type="cellIs" dxfId="411" priority="8" stopIfTrue="1" operator="equal">
      <formula>0</formula>
    </cfRule>
  </conditionalFormatting>
  <conditionalFormatting sqref="V37">
    <cfRule type="cellIs" dxfId="410" priority="6" stopIfTrue="1" operator="equal">
      <formula>0</formula>
    </cfRule>
  </conditionalFormatting>
  <conditionalFormatting sqref="C37:S37 W37:AD37">
    <cfRule type="cellIs" dxfId="409" priority="7" stopIfTrue="1" operator="equal">
      <formula>0</formula>
    </cfRule>
  </conditionalFormatting>
  <conditionalFormatting sqref="T37">
    <cfRule type="cellIs" dxfId="408" priority="5" stopIfTrue="1" operator="equal">
      <formula>0</formula>
    </cfRule>
  </conditionalFormatting>
  <conditionalFormatting sqref="AE37:BE37">
    <cfRule type="cellIs" dxfId="407" priority="4" stopIfTrue="1" operator="equal">
      <formula>0</formula>
    </cfRule>
  </conditionalFormatting>
  <conditionalFormatting sqref="T34 V34">
    <cfRule type="cellIs" dxfId="406" priority="2" stopIfTrue="1" operator="equal">
      <formula>0</formula>
    </cfRule>
  </conditionalFormatting>
  <conditionalFormatting sqref="C34:S34 W34:AD34">
    <cfRule type="cellIs" dxfId="405" priority="3" stopIfTrue="1" operator="equal">
      <formula>0</formula>
    </cfRule>
  </conditionalFormatting>
  <conditionalFormatting sqref="AE34:BE34">
    <cfRule type="cellIs" dxfId="404" priority="1" stopIfTrue="1" operator="equal">
      <formula>0</formula>
    </cfRule>
  </conditionalFormatting>
  <pageMargins left="0.78740157480314965" right="0.15748031496062992" top="0.39370078740157483" bottom="0" header="0" footer="0"/>
  <pageSetup paperSize="9" scale="23" fitToHeight="0" orientation="landscape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zoomScale="25" zoomScaleNormal="25" zoomScaleSheetLayoutView="25" zoomScalePageLayoutView="25" workbookViewId="0">
      <selection activeCell="B21" sqref="B21:BE21"/>
    </sheetView>
  </sheetViews>
  <sheetFormatPr defaultColWidth="10.109375" defaultRowHeight="13.2" x14ac:dyDescent="0.25"/>
  <cols>
    <col min="1" max="1" width="15.109375" style="105" customWidth="1"/>
    <col min="2" max="2" width="12.33203125" style="319" customWidth="1"/>
    <col min="3" max="19" width="6.33203125" style="105" hidden="1" customWidth="1"/>
    <col min="20" max="20" width="42.109375" style="105" customWidth="1"/>
    <col min="21" max="21" width="42.109375" style="114" customWidth="1"/>
    <col min="22" max="22" width="38.44140625" style="115" customWidth="1"/>
    <col min="23" max="23" width="12.6640625" style="320" customWidth="1"/>
    <col min="24" max="24" width="25.6640625" style="130" customWidth="1"/>
    <col min="25" max="26" width="12.6640625" style="130" customWidth="1"/>
    <col min="27" max="27" width="14.77734375" style="130" customWidth="1"/>
    <col min="28" max="28" width="16.6640625" style="130" customWidth="1"/>
    <col min="29" max="29" width="12.109375" style="130" customWidth="1"/>
    <col min="30" max="30" width="12.6640625" style="132" hidden="1" customWidth="1"/>
    <col min="31" max="31" width="16.6640625" style="132" customWidth="1"/>
    <col min="32" max="32" width="16.44140625" style="132" customWidth="1"/>
    <col min="33" max="33" width="14.77734375" style="132" customWidth="1"/>
    <col min="34" max="34" width="13.77734375" style="132" customWidth="1"/>
    <col min="35" max="37" width="13" style="132" customWidth="1"/>
    <col min="38" max="38" width="14.77734375" style="132" customWidth="1"/>
    <col min="39" max="40" width="13" style="132" customWidth="1"/>
    <col min="41" max="41" width="14.44140625" style="132" customWidth="1"/>
    <col min="42" max="42" width="11.5546875" style="105" customWidth="1"/>
    <col min="43" max="43" width="11.77734375" style="105" customWidth="1"/>
    <col min="44" max="44" width="11.5546875" style="105" customWidth="1"/>
    <col min="45" max="49" width="10.6640625" style="105" customWidth="1"/>
    <col min="50" max="50" width="14.44140625" style="105" customWidth="1"/>
    <col min="51" max="51" width="16.109375" style="105" customWidth="1"/>
    <col min="52" max="52" width="12.109375" style="105" customWidth="1"/>
    <col min="53" max="53" width="14.109375" style="105" customWidth="1"/>
    <col min="54" max="54" width="11.44140625" style="105" customWidth="1"/>
    <col min="55" max="56" width="11.77734375" style="105" customWidth="1"/>
    <col min="57" max="57" width="12.33203125" style="105" customWidth="1"/>
    <col min="58" max="58" width="5.77734375" style="105" customWidth="1"/>
    <col min="59" max="59" width="1.109375" style="105" customWidth="1"/>
    <col min="60" max="16384" width="10.109375" style="105"/>
  </cols>
  <sheetData>
    <row r="1" spans="2:62" ht="84" customHeight="1" x14ac:dyDescent="0.25">
      <c r="B1" s="1356" t="s">
        <v>49</v>
      </c>
      <c r="C1" s="1356"/>
      <c r="D1" s="1356"/>
      <c r="E1" s="1356"/>
      <c r="F1" s="1356"/>
      <c r="G1" s="1356"/>
      <c r="H1" s="1356"/>
      <c r="I1" s="1356"/>
      <c r="J1" s="1356"/>
      <c r="K1" s="1356"/>
      <c r="L1" s="1356"/>
      <c r="M1" s="1356"/>
      <c r="N1" s="1356"/>
      <c r="O1" s="1356"/>
      <c r="P1" s="1356"/>
      <c r="Q1" s="1356"/>
      <c r="R1" s="1356"/>
      <c r="S1" s="1356"/>
      <c r="T1" s="1356"/>
      <c r="U1" s="1356"/>
      <c r="V1" s="1356"/>
      <c r="W1" s="1356"/>
      <c r="X1" s="1356"/>
      <c r="Y1" s="1356"/>
      <c r="Z1" s="1356"/>
      <c r="AA1" s="1356"/>
      <c r="AB1" s="1356"/>
      <c r="AC1" s="1356"/>
      <c r="AD1" s="1356"/>
      <c r="AE1" s="1356"/>
      <c r="AF1" s="1356"/>
      <c r="AG1" s="1356"/>
      <c r="AH1" s="1356"/>
      <c r="AI1" s="1356"/>
      <c r="AJ1" s="1356"/>
      <c r="AK1" s="1356"/>
      <c r="AL1" s="1356"/>
      <c r="AM1" s="1356"/>
      <c r="AN1" s="1356"/>
      <c r="AO1" s="1356"/>
      <c r="AP1" s="1356"/>
      <c r="AQ1" s="1356"/>
      <c r="AR1" s="1356"/>
      <c r="AS1" s="1356"/>
      <c r="AT1" s="1356"/>
      <c r="AU1" s="1356"/>
      <c r="AV1" s="1356"/>
      <c r="AW1" s="1356"/>
      <c r="AX1" s="1356"/>
      <c r="AY1" s="1356"/>
      <c r="AZ1" s="1356"/>
      <c r="BA1" s="1356"/>
    </row>
    <row r="2" spans="2:62" ht="12.45" hidden="1" customHeight="1" x14ac:dyDescent="0.5"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1357"/>
      <c r="Q2" s="1357"/>
      <c r="R2" s="1357"/>
      <c r="S2" s="1357"/>
      <c r="T2" s="1357"/>
      <c r="U2" s="1357"/>
      <c r="V2" s="1357"/>
      <c r="W2" s="1357"/>
      <c r="X2" s="1357"/>
      <c r="Y2" s="1357"/>
      <c r="Z2" s="1357"/>
      <c r="AA2" s="1357"/>
      <c r="AB2" s="1357"/>
      <c r="AC2" s="1357"/>
      <c r="AD2" s="1357"/>
      <c r="AE2" s="1357"/>
      <c r="AF2" s="1357"/>
      <c r="AG2" s="1357"/>
      <c r="AH2" s="1357"/>
      <c r="AI2" s="1357"/>
      <c r="AJ2" s="1357"/>
      <c r="AK2" s="1357"/>
      <c r="AL2" s="1357"/>
      <c r="AM2" s="1357"/>
      <c r="AN2" s="1357"/>
      <c r="AO2" s="1357"/>
      <c r="AP2" s="1357"/>
      <c r="AQ2" s="1357"/>
      <c r="AR2" s="1357"/>
      <c r="AS2" s="1357"/>
      <c r="AT2" s="1357"/>
      <c r="AU2" s="1357"/>
      <c r="AV2" s="1357"/>
      <c r="AW2" s="1357"/>
      <c r="AX2" s="1357"/>
      <c r="AY2" s="1357"/>
      <c r="AZ2" s="1357"/>
      <c r="BA2" s="1357"/>
    </row>
    <row r="3" spans="2:62" ht="90" x14ac:dyDescent="0.25">
      <c r="B3" s="1358" t="s">
        <v>0</v>
      </c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8"/>
      <c r="O3" s="1358"/>
      <c r="P3" s="1358"/>
      <c r="Q3" s="1358"/>
      <c r="R3" s="1358"/>
      <c r="S3" s="1358"/>
      <c r="T3" s="1358"/>
      <c r="U3" s="1358"/>
      <c r="V3" s="1358"/>
      <c r="W3" s="1358"/>
      <c r="X3" s="1358"/>
      <c r="Y3" s="1358"/>
      <c r="Z3" s="1358"/>
      <c r="AA3" s="1358"/>
      <c r="AB3" s="1358"/>
      <c r="AC3" s="1358"/>
      <c r="AD3" s="1358"/>
      <c r="AE3" s="1358"/>
      <c r="AF3" s="1358"/>
      <c r="AG3" s="1358"/>
      <c r="AH3" s="1358"/>
      <c r="AI3" s="1358"/>
      <c r="AJ3" s="1358"/>
      <c r="AK3" s="1358"/>
      <c r="AL3" s="1358"/>
      <c r="AM3" s="1358"/>
      <c r="AN3" s="1358"/>
      <c r="AO3" s="1358"/>
      <c r="AP3" s="1358"/>
      <c r="AQ3" s="1358"/>
      <c r="AR3" s="1358"/>
      <c r="AS3" s="1358"/>
      <c r="AT3" s="1358"/>
      <c r="AU3" s="1358"/>
      <c r="AV3" s="1358"/>
      <c r="AW3" s="1358"/>
      <c r="AX3" s="1358"/>
      <c r="AY3" s="1358"/>
      <c r="AZ3" s="1358"/>
      <c r="BA3" s="1358"/>
    </row>
    <row r="4" spans="2:62" ht="48.75" customHeight="1" x14ac:dyDescent="0.8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359" t="s">
        <v>39</v>
      </c>
      <c r="U4" s="1359"/>
      <c r="V4" s="107"/>
      <c r="W4" s="107"/>
      <c r="X4" s="1360" t="s">
        <v>158</v>
      </c>
      <c r="Y4" s="1360"/>
      <c r="Z4" s="1360"/>
      <c r="AA4" s="1360"/>
      <c r="AB4" s="1360"/>
      <c r="AC4" s="1360"/>
      <c r="AD4" s="1360"/>
      <c r="AE4" s="1360"/>
      <c r="AF4" s="1360"/>
      <c r="AG4" s="1360"/>
      <c r="AH4" s="1360"/>
      <c r="AI4" s="1360"/>
      <c r="AJ4" s="1360"/>
      <c r="AK4" s="1360"/>
      <c r="AL4" s="1360"/>
      <c r="AM4" s="1360"/>
      <c r="AN4" s="1360"/>
      <c r="AO4" s="1360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</row>
    <row r="5" spans="2:62" ht="72" customHeight="1" x14ac:dyDescent="0.6">
      <c r="T5" s="1199" t="s">
        <v>238</v>
      </c>
      <c r="U5" s="1200"/>
      <c r="V5" s="782"/>
      <c r="W5" s="108"/>
      <c r="X5" s="1819" t="s">
        <v>242</v>
      </c>
      <c r="Y5" s="1820"/>
      <c r="Z5" s="1820"/>
      <c r="AA5" s="1820"/>
      <c r="AB5" s="1820"/>
      <c r="AC5" s="1820"/>
      <c r="AD5" s="1820"/>
      <c r="AE5" s="1820"/>
      <c r="AF5" s="1820"/>
      <c r="AG5" s="1820"/>
      <c r="AH5" s="1820"/>
      <c r="AI5" s="1820"/>
      <c r="AJ5" s="1820"/>
      <c r="AK5" s="1820"/>
      <c r="AL5" s="1820"/>
      <c r="AM5" s="1820"/>
      <c r="AN5" s="1820"/>
      <c r="AO5" s="1820"/>
      <c r="AP5" s="692"/>
      <c r="AQ5" s="692"/>
      <c r="AR5" s="109"/>
      <c r="AS5" s="110"/>
      <c r="AT5" s="110"/>
      <c r="AU5" s="111" t="s">
        <v>1</v>
      </c>
      <c r="AV5" s="112"/>
      <c r="AW5" s="113"/>
      <c r="AX5" s="113"/>
      <c r="AY5" s="113"/>
      <c r="AZ5" s="1356" t="s">
        <v>70</v>
      </c>
      <c r="BA5" s="1356"/>
      <c r="BB5" s="1356"/>
      <c r="BC5" s="1356"/>
      <c r="BD5" s="1362"/>
    </row>
    <row r="6" spans="2:62" ht="67.5" customHeight="1" x14ac:dyDescent="0.55000000000000004">
      <c r="W6" s="1388" t="s">
        <v>43</v>
      </c>
      <c r="X6" s="1388"/>
      <c r="Y6" s="1388"/>
      <c r="Z6" s="1388"/>
      <c r="AA6" s="1388"/>
      <c r="AB6" s="1388"/>
      <c r="AC6" s="116" t="s">
        <v>2</v>
      </c>
      <c r="AD6" s="1389" t="s">
        <v>83</v>
      </c>
      <c r="AE6" s="1389"/>
      <c r="AF6" s="1389"/>
      <c r="AG6" s="1389"/>
      <c r="AH6" s="1389"/>
      <c r="AI6" s="1389"/>
      <c r="AJ6" s="1389"/>
      <c r="AK6" s="1389"/>
      <c r="AL6" s="1389"/>
      <c r="AM6" s="1389"/>
      <c r="AN6" s="1389"/>
      <c r="AO6" s="1389"/>
      <c r="AP6" s="1389"/>
      <c r="AQ6" s="1389"/>
      <c r="AR6" s="1389"/>
      <c r="AS6" s="1389"/>
      <c r="AT6" s="117"/>
      <c r="AU6" s="118" t="s">
        <v>3</v>
      </c>
      <c r="AV6" s="113"/>
      <c r="AW6" s="113"/>
      <c r="AX6" s="113"/>
      <c r="AY6" s="113"/>
      <c r="AZ6" s="1390" t="s">
        <v>4</v>
      </c>
      <c r="BA6" s="1390"/>
      <c r="BB6" s="1390"/>
      <c r="BC6" s="1390"/>
      <c r="BD6" s="119"/>
    </row>
    <row r="7" spans="2:62" ht="100.8" customHeight="1" x14ac:dyDescent="0.6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 t="s">
        <v>239</v>
      </c>
      <c r="U7" s="120"/>
      <c r="V7" s="120"/>
      <c r="W7" s="1391" t="s">
        <v>81</v>
      </c>
      <c r="X7" s="1392"/>
      <c r="Y7" s="1392"/>
      <c r="Z7" s="1392"/>
      <c r="AA7" s="1392"/>
      <c r="AB7" s="1392"/>
      <c r="AC7" s="116" t="s">
        <v>2</v>
      </c>
      <c r="AD7" s="690"/>
      <c r="AE7" s="1393" t="s">
        <v>84</v>
      </c>
      <c r="AF7" s="1394"/>
      <c r="AG7" s="1394"/>
      <c r="AH7" s="1394"/>
      <c r="AI7" s="1394"/>
      <c r="AJ7" s="1394"/>
      <c r="AK7" s="1394"/>
      <c r="AL7" s="1394"/>
      <c r="AM7" s="1394"/>
      <c r="AN7" s="1394"/>
      <c r="AO7" s="1394"/>
      <c r="AP7" s="1394"/>
      <c r="AQ7" s="1394"/>
      <c r="AR7" s="1394"/>
      <c r="AS7" s="1394"/>
      <c r="AT7" s="117"/>
      <c r="AU7" s="118" t="s">
        <v>5</v>
      </c>
      <c r="AV7" s="113"/>
      <c r="AW7" s="113"/>
      <c r="AX7" s="113"/>
      <c r="AY7" s="113"/>
      <c r="AZ7" s="1356" t="s">
        <v>71</v>
      </c>
      <c r="BA7" s="1356"/>
      <c r="BB7" s="1356"/>
      <c r="BC7" s="1356"/>
      <c r="BD7" s="1356"/>
    </row>
    <row r="8" spans="2:62" ht="48" customHeight="1" x14ac:dyDescent="0.6">
      <c r="T8" s="1404" t="s">
        <v>160</v>
      </c>
      <c r="U8" s="1404"/>
      <c r="V8" s="1404"/>
      <c r="W8" s="1405" t="s">
        <v>42</v>
      </c>
      <c r="X8" s="1405"/>
      <c r="Y8" s="1405"/>
      <c r="Z8" s="1405"/>
      <c r="AA8" s="1405"/>
      <c r="AB8" s="1405"/>
      <c r="AC8" s="1405"/>
      <c r="AD8" s="1316" t="s">
        <v>50</v>
      </c>
      <c r="AE8" s="1316"/>
      <c r="AF8" s="1316"/>
      <c r="AG8" s="1316"/>
      <c r="AH8" s="1316"/>
      <c r="AI8" s="1316"/>
      <c r="AJ8" s="1316"/>
      <c r="AK8" s="1316"/>
      <c r="AL8" s="1316"/>
      <c r="AM8" s="1316"/>
      <c r="AN8" s="1316"/>
      <c r="AO8" s="1316"/>
      <c r="AP8" s="1316"/>
      <c r="AQ8" s="1316"/>
      <c r="AR8" s="1316"/>
      <c r="AS8" s="1316"/>
      <c r="AT8" s="117"/>
      <c r="AU8" s="118" t="s">
        <v>6</v>
      </c>
      <c r="AV8" s="122"/>
      <c r="AW8" s="122"/>
      <c r="AX8" s="122"/>
      <c r="AY8" s="1324" t="s">
        <v>126</v>
      </c>
      <c r="AZ8" s="1803"/>
      <c r="BA8" s="1803"/>
      <c r="BB8" s="1803"/>
      <c r="BC8" s="1803"/>
      <c r="BD8" s="1803"/>
      <c r="BE8" s="1803"/>
    </row>
    <row r="9" spans="2:62" ht="40.799999999999997" customHeight="1" x14ac:dyDescent="0.65">
      <c r="U9" s="123"/>
      <c r="V9" s="123"/>
      <c r="W9" s="1317" t="s">
        <v>7</v>
      </c>
      <c r="X9" s="1317"/>
      <c r="Y9" s="1317"/>
      <c r="Z9" s="1317"/>
      <c r="AA9" s="124"/>
      <c r="AB9" s="124"/>
      <c r="AC9" s="116" t="s">
        <v>2</v>
      </c>
      <c r="AD9" s="125"/>
      <c r="AE9" s="689" t="s">
        <v>72</v>
      </c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6"/>
      <c r="AR9" s="127"/>
      <c r="AS9" s="126"/>
      <c r="AT9" s="128"/>
      <c r="AU9" s="122"/>
      <c r="AV9" s="122"/>
      <c r="AW9" s="122"/>
      <c r="AX9" s="122"/>
      <c r="AY9" s="1803"/>
      <c r="AZ9" s="1803"/>
      <c r="BA9" s="1803"/>
      <c r="BB9" s="1803"/>
      <c r="BC9" s="1803"/>
      <c r="BD9" s="1803"/>
      <c r="BE9" s="1803"/>
    </row>
    <row r="10" spans="2:62" ht="38.549999999999997" customHeight="1" x14ac:dyDescent="0.65">
      <c r="U10" s="123"/>
      <c r="V10" s="123"/>
      <c r="W10" s="690"/>
      <c r="X10" s="690"/>
      <c r="Y10" s="690"/>
      <c r="Z10" s="690"/>
      <c r="AA10" s="124"/>
      <c r="AB10" s="124"/>
      <c r="AC10" s="116"/>
      <c r="AD10" s="442"/>
      <c r="AE10" s="443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4"/>
      <c r="AR10" s="445"/>
      <c r="AS10" s="444"/>
      <c r="AT10" s="128"/>
      <c r="AU10" s="122"/>
      <c r="AV10" s="122"/>
      <c r="AW10" s="122"/>
      <c r="AX10" s="122"/>
      <c r="AY10" s="1803"/>
      <c r="AZ10" s="1803"/>
      <c r="BA10" s="1803"/>
      <c r="BB10" s="1803"/>
      <c r="BC10" s="1803"/>
      <c r="BD10" s="1803"/>
      <c r="BE10" s="1803"/>
    </row>
    <row r="11" spans="2:62" ht="6" customHeight="1" thickBot="1" x14ac:dyDescent="0.35">
      <c r="U11" s="123"/>
      <c r="V11" s="123"/>
      <c r="W11" s="129"/>
      <c r="AA11" s="131"/>
      <c r="AB11" s="132"/>
      <c r="AC11" s="132"/>
      <c r="AK11" s="105"/>
      <c r="AL11" s="105"/>
      <c r="AM11" s="105"/>
      <c r="AN11" s="105"/>
      <c r="AO11" s="105"/>
    </row>
    <row r="12" spans="2:62" s="135" customFormat="1" ht="86.25" customHeight="1" thickTop="1" thickBot="1" x14ac:dyDescent="0.3">
      <c r="B12" s="1363" t="s">
        <v>69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64" t="s">
        <v>8</v>
      </c>
      <c r="U12" s="1365"/>
      <c r="V12" s="1366"/>
      <c r="W12" s="1370" t="s">
        <v>9</v>
      </c>
      <c r="X12" s="1371"/>
      <c r="Y12" s="1371"/>
      <c r="Z12" s="1371"/>
      <c r="AA12" s="1371"/>
      <c r="AB12" s="1371"/>
      <c r="AC12" s="1371"/>
      <c r="AD12" s="1372"/>
      <c r="AE12" s="1376" t="s">
        <v>10</v>
      </c>
      <c r="AF12" s="1377"/>
      <c r="AG12" s="1382" t="s">
        <v>11</v>
      </c>
      <c r="AH12" s="1383"/>
      <c r="AI12" s="1383"/>
      <c r="AJ12" s="1383"/>
      <c r="AK12" s="1383"/>
      <c r="AL12" s="1383"/>
      <c r="AM12" s="1383"/>
      <c r="AN12" s="1383"/>
      <c r="AO12" s="1299" t="s">
        <v>12</v>
      </c>
      <c r="AP12" s="1301" t="s">
        <v>13</v>
      </c>
      <c r="AQ12" s="1301"/>
      <c r="AR12" s="1301"/>
      <c r="AS12" s="1301"/>
      <c r="AT12" s="1301"/>
      <c r="AU12" s="1301"/>
      <c r="AV12" s="1301"/>
      <c r="AW12" s="1301"/>
      <c r="AX12" s="1395" t="s">
        <v>51</v>
      </c>
      <c r="AY12" s="1396"/>
      <c r="AZ12" s="1396"/>
      <c r="BA12" s="1396"/>
      <c r="BB12" s="1396"/>
      <c r="BC12" s="1396"/>
      <c r="BD12" s="1396"/>
      <c r="BE12" s="1397"/>
      <c r="BF12" s="134"/>
    </row>
    <row r="13" spans="2:62" s="135" customFormat="1" ht="49.95" customHeight="1" thickBot="1" x14ac:dyDescent="0.3">
      <c r="B13" s="1363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7"/>
      <c r="U13" s="1368"/>
      <c r="V13" s="1369"/>
      <c r="W13" s="1373"/>
      <c r="X13" s="1374"/>
      <c r="Y13" s="1374"/>
      <c r="Z13" s="1374"/>
      <c r="AA13" s="1374"/>
      <c r="AB13" s="1374"/>
      <c r="AC13" s="1374"/>
      <c r="AD13" s="1375"/>
      <c r="AE13" s="1378"/>
      <c r="AF13" s="1379"/>
      <c r="AG13" s="1384"/>
      <c r="AH13" s="1385"/>
      <c r="AI13" s="1385"/>
      <c r="AJ13" s="1385"/>
      <c r="AK13" s="1385"/>
      <c r="AL13" s="1385"/>
      <c r="AM13" s="1385"/>
      <c r="AN13" s="1385"/>
      <c r="AO13" s="1300"/>
      <c r="AP13" s="1302"/>
      <c r="AQ13" s="1302"/>
      <c r="AR13" s="1302"/>
      <c r="AS13" s="1302"/>
      <c r="AT13" s="1302"/>
      <c r="AU13" s="1302"/>
      <c r="AV13" s="1302"/>
      <c r="AW13" s="1302"/>
      <c r="AX13" s="1398" t="s">
        <v>101</v>
      </c>
      <c r="AY13" s="1399"/>
      <c r="AZ13" s="1399"/>
      <c r="BA13" s="1399"/>
      <c r="BB13" s="1399"/>
      <c r="BC13" s="1399"/>
      <c r="BD13" s="1399"/>
      <c r="BE13" s="1400"/>
      <c r="BF13" s="137"/>
    </row>
    <row r="14" spans="2:62" s="135" customFormat="1" ht="49.95" customHeight="1" thickBot="1" x14ac:dyDescent="0.3">
      <c r="B14" s="1363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7"/>
      <c r="U14" s="1368"/>
      <c r="V14" s="1369"/>
      <c r="W14" s="1373"/>
      <c r="X14" s="1374"/>
      <c r="Y14" s="1374"/>
      <c r="Z14" s="1374"/>
      <c r="AA14" s="1374"/>
      <c r="AB14" s="1374"/>
      <c r="AC14" s="1374"/>
      <c r="AD14" s="1375"/>
      <c r="AE14" s="1380"/>
      <c r="AF14" s="1381"/>
      <c r="AG14" s="1386"/>
      <c r="AH14" s="1387"/>
      <c r="AI14" s="1387"/>
      <c r="AJ14" s="1387"/>
      <c r="AK14" s="1387"/>
      <c r="AL14" s="1387"/>
      <c r="AM14" s="1387"/>
      <c r="AN14" s="1387"/>
      <c r="AO14" s="1300"/>
      <c r="AP14" s="1303"/>
      <c r="AQ14" s="1303"/>
      <c r="AR14" s="1303"/>
      <c r="AS14" s="1303"/>
      <c r="AT14" s="1303"/>
      <c r="AU14" s="1303"/>
      <c r="AV14" s="1303"/>
      <c r="AW14" s="1303"/>
      <c r="AX14" s="1401" t="s">
        <v>279</v>
      </c>
      <c r="AY14" s="1402"/>
      <c r="AZ14" s="1402"/>
      <c r="BA14" s="1402"/>
      <c r="BB14" s="1402"/>
      <c r="BC14" s="1402"/>
      <c r="BD14" s="1402"/>
      <c r="BE14" s="1403"/>
      <c r="BF14" s="138"/>
    </row>
    <row r="15" spans="2:62" s="135" customFormat="1" ht="40.049999999999997" customHeight="1" thickBot="1" x14ac:dyDescent="0.3">
      <c r="B15" s="1363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7"/>
      <c r="U15" s="1368"/>
      <c r="V15" s="1369"/>
      <c r="W15" s="1373"/>
      <c r="X15" s="1374"/>
      <c r="Y15" s="1374"/>
      <c r="Z15" s="1374"/>
      <c r="AA15" s="1374"/>
      <c r="AB15" s="1374"/>
      <c r="AC15" s="1374"/>
      <c r="AD15" s="1375"/>
      <c r="AE15" s="1304" t="s">
        <v>14</v>
      </c>
      <c r="AF15" s="1312" t="s">
        <v>15</v>
      </c>
      <c r="AG15" s="1304" t="s">
        <v>16</v>
      </c>
      <c r="AH15" s="1307" t="s">
        <v>17</v>
      </c>
      <c r="AI15" s="1308"/>
      <c r="AJ15" s="1308"/>
      <c r="AK15" s="1308"/>
      <c r="AL15" s="1308"/>
      <c r="AM15" s="1308"/>
      <c r="AN15" s="1309"/>
      <c r="AO15" s="1300"/>
      <c r="AP15" s="1310" t="s">
        <v>18</v>
      </c>
      <c r="AQ15" s="1297" t="s">
        <v>19</v>
      </c>
      <c r="AR15" s="1297" t="s">
        <v>20</v>
      </c>
      <c r="AS15" s="1354" t="s">
        <v>21</v>
      </c>
      <c r="AT15" s="1354" t="s">
        <v>22</v>
      </c>
      <c r="AU15" s="1297" t="s">
        <v>23</v>
      </c>
      <c r="AV15" s="1297" t="s">
        <v>24</v>
      </c>
      <c r="AW15" s="1331" t="s">
        <v>25</v>
      </c>
      <c r="AX15" s="1333" t="s">
        <v>104</v>
      </c>
      <c r="AY15" s="1334"/>
      <c r="AZ15" s="1334"/>
      <c r="BA15" s="1335"/>
      <c r="BB15" s="1333" t="s">
        <v>105</v>
      </c>
      <c r="BC15" s="1334"/>
      <c r="BD15" s="1334"/>
      <c r="BE15" s="1335"/>
    </row>
    <row r="16" spans="2:62" s="139" customFormat="1" ht="40.049999999999997" customHeight="1" thickBot="1" x14ac:dyDescent="0.3">
      <c r="B16" s="1363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7"/>
      <c r="U16" s="1368"/>
      <c r="V16" s="1369"/>
      <c r="W16" s="1373"/>
      <c r="X16" s="1374"/>
      <c r="Y16" s="1374"/>
      <c r="Z16" s="1374"/>
      <c r="AA16" s="1374"/>
      <c r="AB16" s="1374"/>
      <c r="AC16" s="1374"/>
      <c r="AD16" s="1375"/>
      <c r="AE16" s="1306"/>
      <c r="AF16" s="1313"/>
      <c r="AG16" s="1305"/>
      <c r="AH16" s="1336" t="s">
        <v>53</v>
      </c>
      <c r="AI16" s="1337"/>
      <c r="AJ16" s="1340" t="s">
        <v>56</v>
      </c>
      <c r="AK16" s="1341"/>
      <c r="AL16" s="1344" t="s">
        <v>68</v>
      </c>
      <c r="AM16" s="1345"/>
      <c r="AN16" s="1348" t="s">
        <v>48</v>
      </c>
      <c r="AO16" s="1300"/>
      <c r="AP16" s="1311"/>
      <c r="AQ16" s="1298"/>
      <c r="AR16" s="1298"/>
      <c r="AS16" s="1355"/>
      <c r="AT16" s="1355"/>
      <c r="AU16" s="1298"/>
      <c r="AV16" s="1298"/>
      <c r="AW16" s="1332"/>
      <c r="AX16" s="1351" t="s">
        <v>41</v>
      </c>
      <c r="AY16" s="1352"/>
      <c r="AZ16" s="1352"/>
      <c r="BA16" s="1353"/>
      <c r="BB16" s="1351" t="s">
        <v>120</v>
      </c>
      <c r="BC16" s="1352"/>
      <c r="BD16" s="1352"/>
      <c r="BE16" s="1353"/>
      <c r="BJ16" s="1284"/>
    </row>
    <row r="17" spans="1:62" s="139" customFormat="1" ht="30" customHeight="1" thickBot="1" x14ac:dyDescent="0.3">
      <c r="B17" s="1363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7"/>
      <c r="U17" s="1368"/>
      <c r="V17" s="1369"/>
      <c r="W17" s="1373"/>
      <c r="X17" s="1374"/>
      <c r="Y17" s="1374"/>
      <c r="Z17" s="1374"/>
      <c r="AA17" s="1374"/>
      <c r="AB17" s="1374"/>
      <c r="AC17" s="1374"/>
      <c r="AD17" s="1375"/>
      <c r="AE17" s="1306"/>
      <c r="AF17" s="1313"/>
      <c r="AG17" s="1305"/>
      <c r="AH17" s="1338"/>
      <c r="AI17" s="1339"/>
      <c r="AJ17" s="1342"/>
      <c r="AK17" s="1343"/>
      <c r="AL17" s="1346"/>
      <c r="AM17" s="1347"/>
      <c r="AN17" s="1349"/>
      <c r="AO17" s="1300"/>
      <c r="AP17" s="1311"/>
      <c r="AQ17" s="1298"/>
      <c r="AR17" s="1298"/>
      <c r="AS17" s="1355"/>
      <c r="AT17" s="1355"/>
      <c r="AU17" s="1298"/>
      <c r="AV17" s="1298"/>
      <c r="AW17" s="1332"/>
      <c r="AX17" s="1318" t="s">
        <v>16</v>
      </c>
      <c r="AY17" s="1320" t="s">
        <v>27</v>
      </c>
      <c r="AZ17" s="1320"/>
      <c r="BA17" s="1321"/>
      <c r="BB17" s="1318" t="s">
        <v>16</v>
      </c>
      <c r="BC17" s="1322" t="s">
        <v>27</v>
      </c>
      <c r="BD17" s="1322"/>
      <c r="BE17" s="1323"/>
      <c r="BJ17" s="1284"/>
    </row>
    <row r="18" spans="1:62" s="139" customFormat="1" ht="155.25" customHeight="1" thickBot="1" x14ac:dyDescent="0.3">
      <c r="B18" s="1363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367"/>
      <c r="U18" s="1368"/>
      <c r="V18" s="1369"/>
      <c r="W18" s="1373"/>
      <c r="X18" s="1374"/>
      <c r="Y18" s="1374"/>
      <c r="Z18" s="1374"/>
      <c r="AA18" s="1374"/>
      <c r="AB18" s="1374"/>
      <c r="AC18" s="1374"/>
      <c r="AD18" s="1375"/>
      <c r="AE18" s="1306"/>
      <c r="AF18" s="1313"/>
      <c r="AG18" s="1306"/>
      <c r="AH18" s="141" t="s">
        <v>54</v>
      </c>
      <c r="AI18" s="142" t="s">
        <v>55</v>
      </c>
      <c r="AJ18" s="141" t="s">
        <v>54</v>
      </c>
      <c r="AK18" s="142" t="s">
        <v>55</v>
      </c>
      <c r="AL18" s="141" t="s">
        <v>54</v>
      </c>
      <c r="AM18" s="142" t="s">
        <v>55</v>
      </c>
      <c r="AN18" s="1350"/>
      <c r="AO18" s="1300"/>
      <c r="AP18" s="1311"/>
      <c r="AQ18" s="1298"/>
      <c r="AR18" s="1298"/>
      <c r="AS18" s="1355"/>
      <c r="AT18" s="1355"/>
      <c r="AU18" s="1298"/>
      <c r="AV18" s="1298"/>
      <c r="AW18" s="1332"/>
      <c r="AX18" s="1319"/>
      <c r="AY18" s="143" t="s">
        <v>26</v>
      </c>
      <c r="AZ18" s="143" t="s">
        <v>28</v>
      </c>
      <c r="BA18" s="144" t="s">
        <v>52</v>
      </c>
      <c r="BB18" s="1319"/>
      <c r="BC18" s="145" t="s">
        <v>26</v>
      </c>
      <c r="BD18" s="145" t="s">
        <v>28</v>
      </c>
      <c r="BE18" s="146" t="s">
        <v>29</v>
      </c>
      <c r="BJ18" s="1284"/>
    </row>
    <row r="19" spans="1:62" s="147" customFormat="1" ht="42.75" customHeight="1" thickTop="1" thickBot="1" x14ac:dyDescent="0.3">
      <c r="B19" s="148">
        <v>1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326">
        <v>2</v>
      </c>
      <c r="U19" s="1327"/>
      <c r="V19" s="1328"/>
      <c r="W19" s="1329">
        <v>3</v>
      </c>
      <c r="X19" s="1330"/>
      <c r="Y19" s="1330"/>
      <c r="Z19" s="1330"/>
      <c r="AA19" s="1330"/>
      <c r="AB19" s="1330"/>
      <c r="AC19" s="1330"/>
      <c r="AD19" s="1330"/>
      <c r="AE19" s="688">
        <v>4</v>
      </c>
      <c r="AF19" s="150">
        <v>5</v>
      </c>
      <c r="AG19" s="151">
        <v>6</v>
      </c>
      <c r="AH19" s="152">
        <v>7</v>
      </c>
      <c r="AI19" s="153">
        <v>8</v>
      </c>
      <c r="AJ19" s="153">
        <v>9</v>
      </c>
      <c r="AK19" s="152">
        <v>10</v>
      </c>
      <c r="AL19" s="153">
        <v>11</v>
      </c>
      <c r="AM19" s="153">
        <v>12</v>
      </c>
      <c r="AN19" s="154">
        <v>13</v>
      </c>
      <c r="AO19" s="155">
        <v>14</v>
      </c>
      <c r="AP19" s="151">
        <v>15</v>
      </c>
      <c r="AQ19" s="152">
        <v>16</v>
      </c>
      <c r="AR19" s="153">
        <v>17</v>
      </c>
      <c r="AS19" s="153">
        <v>18</v>
      </c>
      <c r="AT19" s="152">
        <v>19</v>
      </c>
      <c r="AU19" s="153">
        <v>20</v>
      </c>
      <c r="AV19" s="153">
        <v>21</v>
      </c>
      <c r="AW19" s="156">
        <v>22</v>
      </c>
      <c r="AX19" s="151">
        <v>23</v>
      </c>
      <c r="AY19" s="153">
        <v>24</v>
      </c>
      <c r="AZ19" s="152">
        <v>25</v>
      </c>
      <c r="BA19" s="150">
        <v>26</v>
      </c>
      <c r="BB19" s="151">
        <v>27</v>
      </c>
      <c r="BC19" s="152">
        <v>28</v>
      </c>
      <c r="BD19" s="153">
        <v>29</v>
      </c>
      <c r="BE19" s="157">
        <v>30</v>
      </c>
    </row>
    <row r="20" spans="1:62" s="147" customFormat="1" ht="49.95" customHeight="1" thickBot="1" x14ac:dyDescent="0.3">
      <c r="B20" s="1280" t="s">
        <v>57</v>
      </c>
      <c r="C20" s="1281"/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81"/>
      <c r="AD20" s="1281"/>
      <c r="AE20" s="1281"/>
      <c r="AF20" s="1281"/>
      <c r="AG20" s="1282"/>
      <c r="AH20" s="1282"/>
      <c r="AI20" s="1282"/>
      <c r="AJ20" s="1282"/>
      <c r="AK20" s="1282"/>
      <c r="AL20" s="1282"/>
      <c r="AM20" s="1282"/>
      <c r="AN20" s="1282"/>
      <c r="AO20" s="1281"/>
      <c r="AP20" s="1282"/>
      <c r="AQ20" s="1282"/>
      <c r="AR20" s="1282"/>
      <c r="AS20" s="1282"/>
      <c r="AT20" s="1282"/>
      <c r="AU20" s="1282"/>
      <c r="AV20" s="1282"/>
      <c r="AW20" s="1282"/>
      <c r="AX20" s="1282"/>
      <c r="AY20" s="1282"/>
      <c r="AZ20" s="1282"/>
      <c r="BA20" s="1282"/>
      <c r="BB20" s="1282"/>
      <c r="BC20" s="1282"/>
      <c r="BD20" s="1282"/>
      <c r="BE20" s="1283"/>
      <c r="BH20" s="1284"/>
    </row>
    <row r="21" spans="1:62" s="147" customFormat="1" ht="49.95" customHeight="1" thickBot="1" x14ac:dyDescent="0.3">
      <c r="A21" s="158"/>
      <c r="B21" s="1821" t="s">
        <v>60</v>
      </c>
      <c r="C21" s="1822"/>
      <c r="D21" s="1822"/>
      <c r="E21" s="1822"/>
      <c r="F21" s="1822"/>
      <c r="G21" s="1822"/>
      <c r="H21" s="1822"/>
      <c r="I21" s="1822"/>
      <c r="J21" s="1822"/>
      <c r="K21" s="1822"/>
      <c r="L21" s="1822"/>
      <c r="M21" s="1822"/>
      <c r="N21" s="1822"/>
      <c r="O21" s="1822"/>
      <c r="P21" s="1822"/>
      <c r="Q21" s="1822"/>
      <c r="R21" s="1822"/>
      <c r="S21" s="1822"/>
      <c r="T21" s="1822"/>
      <c r="U21" s="1822"/>
      <c r="V21" s="1822"/>
      <c r="W21" s="1822"/>
      <c r="X21" s="1822"/>
      <c r="Y21" s="1822"/>
      <c r="Z21" s="1822"/>
      <c r="AA21" s="1822"/>
      <c r="AB21" s="1822"/>
      <c r="AC21" s="1822"/>
      <c r="AD21" s="1822"/>
      <c r="AE21" s="1822"/>
      <c r="AF21" s="1822"/>
      <c r="AG21" s="1822"/>
      <c r="AH21" s="1822"/>
      <c r="AI21" s="1822"/>
      <c r="AJ21" s="1822"/>
      <c r="AK21" s="1822"/>
      <c r="AL21" s="1822"/>
      <c r="AM21" s="1822"/>
      <c r="AN21" s="1822"/>
      <c r="AO21" s="1822"/>
      <c r="AP21" s="1822"/>
      <c r="AQ21" s="1822"/>
      <c r="AR21" s="1822"/>
      <c r="AS21" s="1822"/>
      <c r="AT21" s="1822"/>
      <c r="AU21" s="1822"/>
      <c r="AV21" s="1822"/>
      <c r="AW21" s="1822"/>
      <c r="AX21" s="1822"/>
      <c r="AY21" s="1822"/>
      <c r="AZ21" s="1822"/>
      <c r="BA21" s="1822"/>
      <c r="BB21" s="1822"/>
      <c r="BC21" s="1822"/>
      <c r="BD21" s="1822"/>
      <c r="BE21" s="1823"/>
      <c r="BH21" s="1284"/>
    </row>
    <row r="22" spans="1:62" s="159" customFormat="1" ht="94.2" customHeight="1" x14ac:dyDescent="0.25">
      <c r="B22" s="385">
        <v>1</v>
      </c>
      <c r="C22" s="368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70"/>
      <c r="T22" s="1591" t="s">
        <v>118</v>
      </c>
      <c r="U22" s="1592"/>
      <c r="V22" s="1593"/>
      <c r="W22" s="1568" t="s">
        <v>75</v>
      </c>
      <c r="X22" s="1569"/>
      <c r="Y22" s="1569"/>
      <c r="Z22" s="1569"/>
      <c r="AA22" s="1569"/>
      <c r="AB22" s="1569"/>
      <c r="AC22" s="1569"/>
      <c r="AD22" s="1594"/>
      <c r="AE22" s="446">
        <v>3</v>
      </c>
      <c r="AF22" s="427">
        <f t="shared" ref="AF22:AF24" si="0">AE22*30</f>
        <v>90</v>
      </c>
      <c r="AG22" s="447">
        <f t="shared" ref="AG22:AG23" si="1">AH22+AJ22+AL22</f>
        <v>36</v>
      </c>
      <c r="AH22" s="448">
        <f t="shared" ref="AH22:AH23" si="2">BC22*9+AY22*18</f>
        <v>18</v>
      </c>
      <c r="AI22" s="448">
        <f t="shared" ref="AI22" si="3">IF(CEILING(AH22*коеф,2)&gt;AH22,AH22,CEILING(AH22*коеф,2))</f>
        <v>0</v>
      </c>
      <c r="AJ22" s="391">
        <f t="shared" ref="AJ22:AJ24" si="4">BD22*9+AZ22*18</f>
        <v>0</v>
      </c>
      <c r="AK22" s="391">
        <f t="shared" ref="AK22" si="5">IF(CEILING(AJ22*коеф,2)&gt;AJ22,AJ22,CEILING(AJ22*коеф,2))</f>
        <v>0</v>
      </c>
      <c r="AL22" s="391">
        <f t="shared" ref="AL22:AL23" si="6">BE22*9+BA22*18</f>
        <v>18</v>
      </c>
      <c r="AM22" s="391">
        <f t="shared" ref="AM22" si="7">IF(CEILING(AL22*коеф,2)&gt;AL22,AL22,CEILING(AL22*коеф,2))</f>
        <v>0</v>
      </c>
      <c r="AN22" s="392"/>
      <c r="AO22" s="449">
        <f t="shared" ref="AO22:AO24" si="8">AF22-AG22</f>
        <v>54</v>
      </c>
      <c r="AP22" s="390">
        <v>7</v>
      </c>
      <c r="AQ22" s="391"/>
      <c r="AR22" s="391">
        <v>7</v>
      </c>
      <c r="AS22" s="701"/>
      <c r="AT22" s="701"/>
      <c r="AU22" s="701"/>
      <c r="AV22" s="701"/>
      <c r="AW22" s="393"/>
      <c r="AX22" s="394">
        <f t="shared" ref="AX22:AX24" si="9">SUM(AY22:BA22)</f>
        <v>2</v>
      </c>
      <c r="AY22" s="701">
        <v>1</v>
      </c>
      <c r="AZ22" s="701"/>
      <c r="BA22" s="393">
        <v>1</v>
      </c>
      <c r="BB22" s="394">
        <f t="shared" ref="BB22:BB24" si="10">SUM(BC22:BE22)</f>
        <v>0</v>
      </c>
      <c r="BC22" s="396"/>
      <c r="BD22" s="396"/>
      <c r="BE22" s="397"/>
      <c r="BH22" s="1284"/>
    </row>
    <row r="23" spans="1:62" s="159" customFormat="1" ht="94.2" customHeight="1" x14ac:dyDescent="0.25">
      <c r="B23" s="399">
        <v>2</v>
      </c>
      <c r="C23" s="368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70"/>
      <c r="T23" s="1579" t="s">
        <v>157</v>
      </c>
      <c r="U23" s="1580"/>
      <c r="V23" s="1581"/>
      <c r="W23" s="1582" t="s">
        <v>75</v>
      </c>
      <c r="X23" s="1583"/>
      <c r="Y23" s="1583"/>
      <c r="Z23" s="1583"/>
      <c r="AA23" s="1583"/>
      <c r="AB23" s="1583"/>
      <c r="AC23" s="1583"/>
      <c r="AD23" s="1606"/>
      <c r="AE23" s="450">
        <v>1</v>
      </c>
      <c r="AF23" s="431">
        <f t="shared" si="0"/>
        <v>30</v>
      </c>
      <c r="AG23" s="451">
        <f t="shared" si="1"/>
        <v>0</v>
      </c>
      <c r="AH23" s="452">
        <f t="shared" si="2"/>
        <v>0</v>
      </c>
      <c r="AI23" s="452">
        <f t="shared" ref="AI23" si="11">IF(CEILING(AH23*коеф,2)&gt;AH23,AH23,CEILING(AH23*коеф,2))</f>
        <v>0</v>
      </c>
      <c r="AJ23" s="403">
        <f t="shared" si="4"/>
        <v>0</v>
      </c>
      <c r="AK23" s="403">
        <f t="shared" ref="AK23" si="12">IF(CEILING(AJ23*коеф,2)&gt;AJ23,AJ23,CEILING(AJ23*коеф,2))</f>
        <v>0</v>
      </c>
      <c r="AL23" s="403">
        <f t="shared" si="6"/>
        <v>0</v>
      </c>
      <c r="AM23" s="403">
        <f t="shared" ref="AM23" si="13">IF(CEILING(AL23*коеф,2)&gt;AL23,AL23,CEILING(AL23*коеф,2))</f>
        <v>0</v>
      </c>
      <c r="AN23" s="404">
        <f t="shared" ref="AN23:AN24" si="14">AG23-AI23-AK23-AM23</f>
        <v>0</v>
      </c>
      <c r="AO23" s="453">
        <f t="shared" si="8"/>
        <v>30</v>
      </c>
      <c r="AP23" s="402"/>
      <c r="AQ23" s="403">
        <v>7</v>
      </c>
      <c r="AR23" s="403"/>
      <c r="AS23" s="699"/>
      <c r="AT23" s="699">
        <v>7</v>
      </c>
      <c r="AU23" s="699"/>
      <c r="AV23" s="699"/>
      <c r="AW23" s="406"/>
      <c r="AX23" s="398">
        <f t="shared" si="9"/>
        <v>0</v>
      </c>
      <c r="AY23" s="699"/>
      <c r="AZ23" s="699"/>
      <c r="BA23" s="406"/>
      <c r="BB23" s="398">
        <f t="shared" si="10"/>
        <v>0</v>
      </c>
      <c r="BC23" s="407"/>
      <c r="BD23" s="407"/>
      <c r="BE23" s="408"/>
      <c r="BH23" s="687"/>
    </row>
    <row r="24" spans="1:62" s="159" customFormat="1" ht="94.2" customHeight="1" x14ac:dyDescent="0.25">
      <c r="B24" s="399">
        <v>3</v>
      </c>
      <c r="C24" s="368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70"/>
      <c r="T24" s="1579" t="s">
        <v>123</v>
      </c>
      <c r="U24" s="1580"/>
      <c r="V24" s="1581"/>
      <c r="W24" s="1582" t="s">
        <v>75</v>
      </c>
      <c r="X24" s="1583"/>
      <c r="Y24" s="1583"/>
      <c r="Z24" s="1583"/>
      <c r="AA24" s="1583"/>
      <c r="AB24" s="1583"/>
      <c r="AC24" s="1583"/>
      <c r="AD24" s="1606"/>
      <c r="AE24" s="450">
        <v>5</v>
      </c>
      <c r="AF24" s="431">
        <f t="shared" si="0"/>
        <v>150</v>
      </c>
      <c r="AG24" s="451">
        <f>AH24+AJ24+AL24</f>
        <v>54</v>
      </c>
      <c r="AH24" s="452">
        <v>27</v>
      </c>
      <c r="AI24" s="452">
        <f t="shared" ref="AI24" si="15">IF(CEILING(AH24*коеф,2)&gt;AH24,AH24,CEILING(AH24*коеф,2))</f>
        <v>0</v>
      </c>
      <c r="AJ24" s="403">
        <f t="shared" si="4"/>
        <v>0</v>
      </c>
      <c r="AK24" s="403">
        <f t="shared" ref="AK24" si="16">IF(CEILING(AJ24*коеф,2)&gt;AJ24,AJ24,CEILING(AJ24*коеф,2))</f>
        <v>0</v>
      </c>
      <c r="AL24" s="403">
        <v>27</v>
      </c>
      <c r="AM24" s="403">
        <f t="shared" ref="AM24" si="17">IF(CEILING(AL24*коеф,2)&gt;AL24,AL24,CEILING(AL24*коеф,2))</f>
        <v>0</v>
      </c>
      <c r="AN24" s="474">
        <f t="shared" si="14"/>
        <v>54</v>
      </c>
      <c r="AO24" s="453">
        <f t="shared" si="8"/>
        <v>96</v>
      </c>
      <c r="AP24" s="402"/>
      <c r="AQ24" s="403">
        <v>8</v>
      </c>
      <c r="AR24" s="403">
        <v>8</v>
      </c>
      <c r="AS24" s="699"/>
      <c r="AT24" s="699"/>
      <c r="AU24" s="699"/>
      <c r="AV24" s="699"/>
      <c r="AW24" s="406"/>
      <c r="AX24" s="398">
        <f t="shared" si="9"/>
        <v>0</v>
      </c>
      <c r="AY24" s="699"/>
      <c r="AZ24" s="699"/>
      <c r="BA24" s="406"/>
      <c r="BB24" s="398">
        <f t="shared" si="10"/>
        <v>6</v>
      </c>
      <c r="BC24" s="407">
        <v>3</v>
      </c>
      <c r="BD24" s="407"/>
      <c r="BE24" s="408">
        <v>3</v>
      </c>
      <c r="BH24" s="687"/>
    </row>
    <row r="25" spans="1:62" s="159" customFormat="1" ht="94.2" customHeight="1" thickBot="1" x14ac:dyDescent="0.3">
      <c r="B25" s="409">
        <v>4</v>
      </c>
      <c r="C25" s="368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70"/>
      <c r="T25" s="1585" t="s">
        <v>124</v>
      </c>
      <c r="U25" s="1781"/>
      <c r="V25" s="1782"/>
      <c r="W25" s="1588" t="s">
        <v>119</v>
      </c>
      <c r="X25" s="1829"/>
      <c r="Y25" s="1829"/>
      <c r="Z25" s="1829"/>
      <c r="AA25" s="1829"/>
      <c r="AB25" s="1829"/>
      <c r="AC25" s="1829"/>
      <c r="AD25" s="1830"/>
      <c r="AE25" s="413">
        <v>2</v>
      </c>
      <c r="AF25" s="414">
        <f>AE25*30</f>
        <v>60</v>
      </c>
      <c r="AG25" s="476">
        <f>AH25+AJ25+AL25</f>
        <v>36</v>
      </c>
      <c r="AH25" s="477">
        <f>BC25*9+AY25*18</f>
        <v>18</v>
      </c>
      <c r="AI25" s="477">
        <f>IF(CEILING(AH25*коеф,2)&gt;AH25,AH25,CEILING(AH25*коеф,2))</f>
        <v>0</v>
      </c>
      <c r="AJ25" s="440">
        <f>BD25*9+AZ25*18</f>
        <v>18</v>
      </c>
      <c r="AK25" s="440">
        <f>IF(CEILING(AJ25*коеф,2)&gt;AJ25,AJ25,CEILING(AJ25*коеф,2))</f>
        <v>0</v>
      </c>
      <c r="AL25" s="440">
        <f>BE25*9+BA25*18</f>
        <v>0</v>
      </c>
      <c r="AM25" s="440">
        <f>IF(CEILING(AL25*коеф,2)&gt;AL25,AL25,CEILING(AL25*коеф,2))</f>
        <v>0</v>
      </c>
      <c r="AN25" s="441"/>
      <c r="AO25" s="418">
        <f>AF25-AG25</f>
        <v>24</v>
      </c>
      <c r="AP25" s="419"/>
      <c r="AQ25" s="420">
        <v>7</v>
      </c>
      <c r="AR25" s="420"/>
      <c r="AS25" s="420"/>
      <c r="AT25" s="420"/>
      <c r="AU25" s="420"/>
      <c r="AV25" s="420"/>
      <c r="AW25" s="421"/>
      <c r="AX25" s="419">
        <f>SUM(AY25:BA25)</f>
        <v>2</v>
      </c>
      <c r="AY25" s="420">
        <v>1</v>
      </c>
      <c r="AZ25" s="420">
        <v>1</v>
      </c>
      <c r="BA25" s="421"/>
      <c r="BB25" s="422">
        <f>SUM(BC25:BE25)</f>
        <v>0</v>
      </c>
      <c r="BC25" s="423"/>
      <c r="BD25" s="423"/>
      <c r="BE25" s="424"/>
      <c r="BH25" s="687"/>
    </row>
    <row r="26" spans="1:62" s="159" customFormat="1" ht="49.95" customHeight="1" thickBot="1" x14ac:dyDescent="0.3">
      <c r="A26" s="165"/>
      <c r="B26" s="1596" t="s">
        <v>61</v>
      </c>
      <c r="C26" s="1597"/>
      <c r="D26" s="1597"/>
      <c r="E26" s="1597"/>
      <c r="F26" s="1597"/>
      <c r="G26" s="1597"/>
      <c r="H26" s="1597"/>
      <c r="I26" s="1597"/>
      <c r="J26" s="1597"/>
      <c r="K26" s="1597"/>
      <c r="L26" s="1597"/>
      <c r="M26" s="1597"/>
      <c r="N26" s="1597"/>
      <c r="O26" s="1597"/>
      <c r="P26" s="1597"/>
      <c r="Q26" s="1597"/>
      <c r="R26" s="1597"/>
      <c r="S26" s="1597"/>
      <c r="T26" s="1597"/>
      <c r="U26" s="1597"/>
      <c r="V26" s="1597"/>
      <c r="W26" s="1597"/>
      <c r="X26" s="1597"/>
      <c r="Y26" s="1597"/>
      <c r="Z26" s="1597"/>
      <c r="AA26" s="1597"/>
      <c r="AB26" s="1597"/>
      <c r="AC26" s="1597"/>
      <c r="AD26" s="1597"/>
      <c r="AE26" s="166">
        <f>SUM(AE22:AE25)</f>
        <v>11</v>
      </c>
      <c r="AF26" s="167">
        <f>SUM(AF22:AF25)</f>
        <v>330</v>
      </c>
      <c r="AG26" s="174">
        <f>SUM(AG22:AG25)</f>
        <v>126</v>
      </c>
      <c r="AH26" s="478">
        <f>SUM(AH22:AH25)</f>
        <v>63</v>
      </c>
      <c r="AI26" s="479"/>
      <c r="AJ26" s="378">
        <f>SUM(AJ22:AJ25)</f>
        <v>18</v>
      </c>
      <c r="AK26" s="478"/>
      <c r="AL26" s="478">
        <f>SUM(AL22:AL25)</f>
        <v>45</v>
      </c>
      <c r="AM26" s="479"/>
      <c r="AN26" s="460"/>
      <c r="AO26" s="365">
        <f>SUM(AO22:AO25)</f>
        <v>204</v>
      </c>
      <c r="AP26" s="331">
        <f t="shared" ref="AP26:AW26" si="18">COUNT(AP22:AP25)</f>
        <v>1</v>
      </c>
      <c r="AQ26" s="172">
        <f t="shared" si="18"/>
        <v>3</v>
      </c>
      <c r="AR26" s="172">
        <f t="shared" si="18"/>
        <v>2</v>
      </c>
      <c r="AS26" s="378">
        <f t="shared" si="18"/>
        <v>0</v>
      </c>
      <c r="AT26" s="480">
        <f t="shared" si="18"/>
        <v>1</v>
      </c>
      <c r="AU26" s="378">
        <f t="shared" si="18"/>
        <v>0</v>
      </c>
      <c r="AV26" s="378">
        <f t="shared" si="18"/>
        <v>0</v>
      </c>
      <c r="AW26" s="378">
        <f t="shared" si="18"/>
        <v>0</v>
      </c>
      <c r="AX26" s="202">
        <f>SUM(AX22:AX25)</f>
        <v>4</v>
      </c>
      <c r="AY26" s="172">
        <f t="shared" ref="AY26:BE26" si="19">SUM(AY22:AY25)</f>
        <v>2</v>
      </c>
      <c r="AZ26" s="378">
        <f t="shared" si="19"/>
        <v>1</v>
      </c>
      <c r="BA26" s="173">
        <f t="shared" si="19"/>
        <v>1</v>
      </c>
      <c r="BB26" s="202">
        <f t="shared" si="19"/>
        <v>6</v>
      </c>
      <c r="BC26" s="172">
        <f t="shared" si="19"/>
        <v>3</v>
      </c>
      <c r="BD26" s="378">
        <f t="shared" si="19"/>
        <v>0</v>
      </c>
      <c r="BE26" s="203">
        <f t="shared" si="19"/>
        <v>3</v>
      </c>
    </row>
    <row r="27" spans="1:62" s="159" customFormat="1" ht="43.5" customHeight="1" thickBot="1" x14ac:dyDescent="0.3">
      <c r="A27" s="165"/>
      <c r="B27" s="1276" t="s">
        <v>86</v>
      </c>
      <c r="C27" s="1277"/>
      <c r="D27" s="1277"/>
      <c r="E27" s="1277"/>
      <c r="F27" s="1277"/>
      <c r="G27" s="1277"/>
      <c r="H27" s="1277"/>
      <c r="I27" s="1277"/>
      <c r="J27" s="1277"/>
      <c r="K27" s="1277"/>
      <c r="L27" s="1277"/>
      <c r="M27" s="1277"/>
      <c r="N27" s="1277"/>
      <c r="O27" s="1277"/>
      <c r="P27" s="1277"/>
      <c r="Q27" s="1277"/>
      <c r="R27" s="1277"/>
      <c r="S27" s="1277"/>
      <c r="T27" s="1277"/>
      <c r="U27" s="1277"/>
      <c r="V27" s="1277"/>
      <c r="W27" s="1277"/>
      <c r="X27" s="1277"/>
      <c r="Y27" s="1277"/>
      <c r="Z27" s="1277"/>
      <c r="AA27" s="1277"/>
      <c r="AB27" s="1277"/>
      <c r="AC27" s="1277"/>
      <c r="AD27" s="1277"/>
      <c r="AE27" s="1277"/>
      <c r="AF27" s="1277"/>
      <c r="AG27" s="1278"/>
      <c r="AH27" s="1278"/>
      <c r="AI27" s="1278"/>
      <c r="AJ27" s="1278"/>
      <c r="AK27" s="1278"/>
      <c r="AL27" s="1278"/>
      <c r="AM27" s="1278"/>
      <c r="AN27" s="1278"/>
      <c r="AO27" s="1277"/>
      <c r="AP27" s="1277"/>
      <c r="AQ27" s="1277"/>
      <c r="AR27" s="1277"/>
      <c r="AS27" s="1277"/>
      <c r="AT27" s="1277"/>
      <c r="AU27" s="1277"/>
      <c r="AV27" s="1277"/>
      <c r="AW27" s="1277"/>
      <c r="AX27" s="1277"/>
      <c r="AY27" s="1277"/>
      <c r="AZ27" s="1277"/>
      <c r="BA27" s="1277"/>
      <c r="BB27" s="1277"/>
      <c r="BC27" s="1277"/>
      <c r="BD27" s="1277"/>
      <c r="BE27" s="1286"/>
    </row>
    <row r="28" spans="1:62" s="159" customFormat="1" ht="84" customHeight="1" x14ac:dyDescent="0.25">
      <c r="B28" s="385">
        <v>5</v>
      </c>
      <c r="C28" s="368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70"/>
      <c r="T28" s="1591" t="s">
        <v>121</v>
      </c>
      <c r="U28" s="1592"/>
      <c r="V28" s="1649"/>
      <c r="W28" s="1568" t="s">
        <v>75</v>
      </c>
      <c r="X28" s="1569"/>
      <c r="Y28" s="1569"/>
      <c r="Z28" s="1569"/>
      <c r="AA28" s="1569"/>
      <c r="AB28" s="1569"/>
      <c r="AC28" s="1569"/>
      <c r="AD28" s="1594"/>
      <c r="AE28" s="454">
        <v>5</v>
      </c>
      <c r="AF28" s="427">
        <f t="shared" ref="AF28:AF29" si="20">AE28*30</f>
        <v>150</v>
      </c>
      <c r="AG28" s="447">
        <f t="shared" ref="AG28:AG29" si="21">AH28+AJ28+AL28</f>
        <v>0</v>
      </c>
      <c r="AH28" s="448">
        <f t="shared" ref="AH28:AH29" si="22">BC28*9+AY28*18</f>
        <v>0</v>
      </c>
      <c r="AI28" s="448">
        <f t="shared" ref="AI28" si="23">IF(CEILING(AH28*коеф,2)&gt;AH28,AH28,CEILING(AH28*коеф,2))</f>
        <v>0</v>
      </c>
      <c r="AJ28" s="391">
        <f t="shared" ref="AJ28:AJ29" si="24">BD28*9+AZ28*18</f>
        <v>0</v>
      </c>
      <c r="AK28" s="391">
        <f t="shared" ref="AK28" si="25">IF(CEILING(AJ28*коеф,2)&gt;AJ28,AJ28,CEILING(AJ28*коеф,2))</f>
        <v>0</v>
      </c>
      <c r="AL28" s="391">
        <f t="shared" ref="AL28:AL29" si="26">BE28*9+BA28*18</f>
        <v>0</v>
      </c>
      <c r="AM28" s="391">
        <f t="shared" ref="AM28" si="27">IF(CEILING(AL28*коеф,2)&gt;AL28,AL28,CEILING(AL28*коеф,2))</f>
        <v>0</v>
      </c>
      <c r="AN28" s="461">
        <f t="shared" ref="AN28:AN29" si="28">AG28-AI28-AK28-AM28</f>
        <v>0</v>
      </c>
      <c r="AO28" s="467">
        <f t="shared" ref="AO28:AO29" si="29">AF28-AG28</f>
        <v>150</v>
      </c>
      <c r="AP28" s="462"/>
      <c r="AQ28" s="391">
        <v>8</v>
      </c>
      <c r="AR28" s="391"/>
      <c r="AS28" s="701"/>
      <c r="AT28" s="701"/>
      <c r="AU28" s="701"/>
      <c r="AV28" s="701"/>
      <c r="AW28" s="393"/>
      <c r="AX28" s="394">
        <f t="shared" ref="AX28:AX29" si="30">SUM(AY28:BA28)</f>
        <v>0</v>
      </c>
      <c r="AY28" s="701"/>
      <c r="AZ28" s="701"/>
      <c r="BA28" s="393"/>
      <c r="BB28" s="394">
        <f t="shared" ref="BB28:BB29" si="31">SUM(BC28:BE28)</f>
        <v>0</v>
      </c>
      <c r="BC28" s="396"/>
      <c r="BD28" s="396"/>
      <c r="BE28" s="397"/>
    </row>
    <row r="29" spans="1:62" s="159" customFormat="1" ht="86.55" customHeight="1" thickBot="1" x14ac:dyDescent="0.3">
      <c r="B29" s="409">
        <v>6</v>
      </c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0"/>
      <c r="T29" s="1585" t="s">
        <v>122</v>
      </c>
      <c r="U29" s="1586"/>
      <c r="V29" s="1824"/>
      <c r="W29" s="1588" t="s">
        <v>75</v>
      </c>
      <c r="X29" s="1589"/>
      <c r="Y29" s="1589"/>
      <c r="Z29" s="1589"/>
      <c r="AA29" s="1589"/>
      <c r="AB29" s="1589"/>
      <c r="AC29" s="1589"/>
      <c r="AD29" s="1590"/>
      <c r="AE29" s="455">
        <v>5</v>
      </c>
      <c r="AF29" s="456">
        <f t="shared" si="20"/>
        <v>150</v>
      </c>
      <c r="AG29" s="415">
        <f t="shared" si="21"/>
        <v>0</v>
      </c>
      <c r="AH29" s="416">
        <f t="shared" si="22"/>
        <v>0</v>
      </c>
      <c r="AI29" s="416">
        <f t="shared" ref="AI29" si="32">IF(CEILING(AH29*коеф,2)&gt;AH29,AH29,CEILING(AH29*коеф,2))</f>
        <v>0</v>
      </c>
      <c r="AJ29" s="417">
        <f t="shared" si="24"/>
        <v>0</v>
      </c>
      <c r="AK29" s="417">
        <f t="shared" ref="AK29" si="33">IF(CEILING(AJ29*коеф,2)&gt;AJ29,AJ29,CEILING(AJ29*коеф,2))</f>
        <v>0</v>
      </c>
      <c r="AL29" s="417">
        <f t="shared" si="26"/>
        <v>0</v>
      </c>
      <c r="AM29" s="417">
        <f t="shared" ref="AM29" si="34">IF(CEILING(AL29*коеф,2)&gt;AL29,AL29,CEILING(AL29*коеф,2))</f>
        <v>0</v>
      </c>
      <c r="AN29" s="465">
        <f t="shared" si="28"/>
        <v>0</v>
      </c>
      <c r="AO29" s="468">
        <f t="shared" si="29"/>
        <v>150</v>
      </c>
      <c r="AP29" s="466"/>
      <c r="AQ29" s="417"/>
      <c r="AR29" s="417"/>
      <c r="AS29" s="420"/>
      <c r="AT29" s="420"/>
      <c r="AU29" s="420"/>
      <c r="AV29" s="420"/>
      <c r="AW29" s="421"/>
      <c r="AX29" s="419">
        <f t="shared" si="30"/>
        <v>0</v>
      </c>
      <c r="AY29" s="420"/>
      <c r="AZ29" s="420"/>
      <c r="BA29" s="421"/>
      <c r="BB29" s="419">
        <f t="shared" si="31"/>
        <v>0</v>
      </c>
      <c r="BC29" s="423"/>
      <c r="BD29" s="423"/>
      <c r="BE29" s="424"/>
    </row>
    <row r="30" spans="1:62" s="159" customFormat="1" ht="43.5" customHeight="1" thickBot="1" x14ac:dyDescent="0.3">
      <c r="A30" s="165"/>
      <c r="B30" s="1522" t="s">
        <v>87</v>
      </c>
      <c r="C30" s="1523"/>
      <c r="D30" s="1523"/>
      <c r="E30" s="1523"/>
      <c r="F30" s="1523"/>
      <c r="G30" s="1523"/>
      <c r="H30" s="1523"/>
      <c r="I30" s="1523"/>
      <c r="J30" s="1523"/>
      <c r="K30" s="1523"/>
      <c r="L30" s="1523"/>
      <c r="M30" s="1523"/>
      <c r="N30" s="1523"/>
      <c r="O30" s="1523"/>
      <c r="P30" s="1523"/>
      <c r="Q30" s="1523"/>
      <c r="R30" s="1523"/>
      <c r="S30" s="1523"/>
      <c r="T30" s="1523"/>
      <c r="U30" s="1523"/>
      <c r="V30" s="1523"/>
      <c r="W30" s="1523"/>
      <c r="X30" s="1523"/>
      <c r="Y30" s="1523"/>
      <c r="Z30" s="1523"/>
      <c r="AA30" s="1523"/>
      <c r="AB30" s="1523"/>
      <c r="AC30" s="1523"/>
      <c r="AD30" s="1523"/>
      <c r="AE30" s="765">
        <f>SUM(AE28:AE29)</f>
        <v>10</v>
      </c>
      <c r="AF30" s="766">
        <f>SUM(AF28:AF29)</f>
        <v>300</v>
      </c>
      <c r="AG30" s="698">
        <f t="shared" ref="AG30:AN30" si="35">SUM(AG29:AG29)</f>
        <v>0</v>
      </c>
      <c r="AH30" s="717">
        <f t="shared" si="35"/>
        <v>0</v>
      </c>
      <c r="AI30" s="717">
        <f t="shared" si="35"/>
        <v>0</v>
      </c>
      <c r="AJ30" s="717">
        <f t="shared" si="35"/>
        <v>0</v>
      </c>
      <c r="AK30" s="717">
        <f t="shared" si="35"/>
        <v>0</v>
      </c>
      <c r="AL30" s="717">
        <f t="shared" si="35"/>
        <v>0</v>
      </c>
      <c r="AM30" s="717">
        <f t="shared" si="35"/>
        <v>0</v>
      </c>
      <c r="AN30" s="717">
        <f t="shared" si="35"/>
        <v>0</v>
      </c>
      <c r="AO30" s="767">
        <f>SUM(AO28:AO29)</f>
        <v>300</v>
      </c>
      <c r="AP30" s="704">
        <f>COUNT(AP29)</f>
        <v>0</v>
      </c>
      <c r="AQ30" s="215">
        <f>COUNT(AQ28:AQ29)</f>
        <v>1</v>
      </c>
      <c r="AR30" s="717">
        <f t="shared" ref="AR30:AW30" si="36">COUNT(AR29)</f>
        <v>0</v>
      </c>
      <c r="AS30" s="717">
        <f t="shared" si="36"/>
        <v>0</v>
      </c>
      <c r="AT30" s="717">
        <f t="shared" si="36"/>
        <v>0</v>
      </c>
      <c r="AU30" s="717">
        <f t="shared" si="36"/>
        <v>0</v>
      </c>
      <c r="AV30" s="717">
        <f t="shared" si="36"/>
        <v>0</v>
      </c>
      <c r="AW30" s="768">
        <f t="shared" si="36"/>
        <v>0</v>
      </c>
      <c r="AX30" s="704">
        <f t="shared" ref="AX30:BE30" si="37">SUM(AX29:AX29)</f>
        <v>0</v>
      </c>
      <c r="AY30" s="717">
        <f t="shared" si="37"/>
        <v>0</v>
      </c>
      <c r="AZ30" s="717">
        <f t="shared" si="37"/>
        <v>0</v>
      </c>
      <c r="BA30" s="768">
        <f t="shared" si="37"/>
        <v>0</v>
      </c>
      <c r="BB30" s="704">
        <f t="shared" si="37"/>
        <v>0</v>
      </c>
      <c r="BC30" s="717">
        <f t="shared" si="37"/>
        <v>0</v>
      </c>
      <c r="BD30" s="717">
        <f t="shared" si="37"/>
        <v>0</v>
      </c>
      <c r="BE30" s="768">
        <f t="shared" si="37"/>
        <v>0</v>
      </c>
    </row>
    <row r="31" spans="1:62" s="159" customFormat="1" ht="49.95" customHeight="1" thickBot="1" x14ac:dyDescent="0.3">
      <c r="A31" s="165"/>
      <c r="B31" s="1948" t="s">
        <v>67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7"/>
      <c r="X31" s="1827"/>
      <c r="Y31" s="1827"/>
      <c r="Z31" s="1827"/>
      <c r="AA31" s="1827"/>
      <c r="AB31" s="1827"/>
      <c r="AC31" s="1827"/>
      <c r="AD31" s="1826"/>
      <c r="AE31" s="1827"/>
      <c r="AF31" s="1827"/>
      <c r="AG31" s="1827"/>
      <c r="AH31" s="1827"/>
      <c r="AI31" s="1827"/>
      <c r="AJ31" s="1827"/>
      <c r="AK31" s="1827"/>
      <c r="AL31" s="1827"/>
      <c r="AM31" s="1827"/>
      <c r="AN31" s="1827"/>
      <c r="AO31" s="1827"/>
      <c r="AP31" s="1827"/>
      <c r="AQ31" s="1827"/>
      <c r="AR31" s="1827"/>
      <c r="AS31" s="1827"/>
      <c r="AT31" s="1827"/>
      <c r="AU31" s="1827"/>
      <c r="AV31" s="1827"/>
      <c r="AW31" s="1827"/>
      <c r="AX31" s="1827"/>
      <c r="AY31" s="1827"/>
      <c r="AZ31" s="1827"/>
      <c r="BA31" s="1827"/>
      <c r="BB31" s="1827"/>
      <c r="BC31" s="1827"/>
      <c r="BD31" s="1827"/>
      <c r="BE31" s="1828"/>
    </row>
    <row r="32" spans="1:62" s="159" customFormat="1" ht="130.19999999999999" customHeight="1" thickBot="1" x14ac:dyDescent="0.3">
      <c r="B32" s="827">
        <v>7</v>
      </c>
      <c r="C32" s="457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9"/>
      <c r="T32" s="1945" t="s">
        <v>225</v>
      </c>
      <c r="U32" s="1946"/>
      <c r="V32" s="1947"/>
      <c r="W32" s="1262"/>
      <c r="X32" s="1806"/>
      <c r="Y32" s="1806"/>
      <c r="Z32" s="1806"/>
      <c r="AA32" s="1806"/>
      <c r="AB32" s="1806"/>
      <c r="AC32" s="1807"/>
      <c r="AD32" s="1080"/>
      <c r="AE32" s="906"/>
      <c r="AF32" s="907"/>
      <c r="AG32" s="945"/>
      <c r="AH32" s="946"/>
      <c r="AI32" s="946"/>
      <c r="AJ32" s="946"/>
      <c r="AK32" s="946"/>
      <c r="AL32" s="792"/>
      <c r="AM32" s="946"/>
      <c r="AN32" s="947"/>
      <c r="AO32" s="948"/>
      <c r="AP32" s="949"/>
      <c r="AQ32" s="950"/>
      <c r="AR32" s="950"/>
      <c r="AS32" s="950"/>
      <c r="AT32" s="950"/>
      <c r="AU32" s="950"/>
      <c r="AV32" s="950"/>
      <c r="AW32" s="951"/>
      <c r="AX32" s="949"/>
      <c r="AY32" s="950"/>
      <c r="AZ32" s="950"/>
      <c r="BA32" s="951"/>
      <c r="BB32" s="394"/>
      <c r="BC32" s="950"/>
      <c r="BD32" s="950"/>
      <c r="BE32" s="966"/>
    </row>
    <row r="33" spans="1:72" s="159" customFormat="1" ht="187.8" customHeight="1" thickBot="1" x14ac:dyDescent="0.3">
      <c r="B33" s="185"/>
      <c r="C33" s="457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9"/>
      <c r="T33" s="1808" t="s">
        <v>286</v>
      </c>
      <c r="U33" s="1809"/>
      <c r="V33" s="1079">
        <v>21</v>
      </c>
      <c r="W33" s="1273" t="s">
        <v>76</v>
      </c>
      <c r="X33" s="1833"/>
      <c r="Y33" s="1833"/>
      <c r="Z33" s="1833"/>
      <c r="AA33" s="1833"/>
      <c r="AB33" s="1833"/>
      <c r="AC33" s="1834"/>
      <c r="AD33" s="1080"/>
      <c r="AE33" s="749">
        <v>1.5</v>
      </c>
      <c r="AF33" s="750">
        <f>30*AE33</f>
        <v>45</v>
      </c>
      <c r="AG33" s="207">
        <f>18*(AX33+BB33)</f>
        <v>36</v>
      </c>
      <c r="AH33" s="208"/>
      <c r="AI33" s="208"/>
      <c r="AJ33" s="208">
        <f>18*(AZ33+BD33)</f>
        <v>36</v>
      </c>
      <c r="AK33" s="208"/>
      <c r="AL33" s="420">
        <f t="shared" ref="AL33" si="38">(BE33+BA33)*18</f>
        <v>0</v>
      </c>
      <c r="AM33" s="208"/>
      <c r="AN33" s="754"/>
      <c r="AO33" s="939">
        <f>AF33-AG33</f>
        <v>9</v>
      </c>
      <c r="AP33" s="187" t="s">
        <v>77</v>
      </c>
      <c r="AQ33" s="188">
        <v>7</v>
      </c>
      <c r="AR33" s="188"/>
      <c r="AS33" s="188"/>
      <c r="AT33" s="188"/>
      <c r="AU33" s="188"/>
      <c r="AV33" s="188"/>
      <c r="AW33" s="940"/>
      <c r="AX33" s="187">
        <f>SUM(AY33:BA33)</f>
        <v>2</v>
      </c>
      <c r="AY33" s="188"/>
      <c r="AZ33" s="188">
        <v>2</v>
      </c>
      <c r="BA33" s="940"/>
      <c r="BB33" s="419">
        <f>SUM(BC33:BE33)</f>
        <v>0</v>
      </c>
      <c r="BC33" s="188"/>
      <c r="BD33" s="188"/>
      <c r="BE33" s="189"/>
    </row>
    <row r="34" spans="1:72" s="217" customFormat="1" ht="49.95" customHeight="1" thickBot="1" x14ac:dyDescent="0.3">
      <c r="A34" s="209"/>
      <c r="B34" s="1596" t="s">
        <v>66</v>
      </c>
      <c r="C34" s="1597"/>
      <c r="D34" s="1597"/>
      <c r="E34" s="1597"/>
      <c r="F34" s="1597"/>
      <c r="G34" s="1597"/>
      <c r="H34" s="1597"/>
      <c r="I34" s="1597"/>
      <c r="J34" s="1597"/>
      <c r="K34" s="1597"/>
      <c r="L34" s="1597"/>
      <c r="M34" s="1597"/>
      <c r="N34" s="1597"/>
      <c r="O34" s="1597"/>
      <c r="P34" s="1597"/>
      <c r="Q34" s="1597"/>
      <c r="R34" s="1597"/>
      <c r="S34" s="1597"/>
      <c r="T34" s="1597"/>
      <c r="U34" s="1597"/>
      <c r="V34" s="1597"/>
      <c r="W34" s="1597"/>
      <c r="X34" s="1597"/>
      <c r="Y34" s="1597"/>
      <c r="Z34" s="1597"/>
      <c r="AA34" s="1597"/>
      <c r="AB34" s="1597"/>
      <c r="AC34" s="1597"/>
      <c r="AD34" s="1598"/>
      <c r="AE34" s="210">
        <f>SUM(AE33:AE33)</f>
        <v>1.5</v>
      </c>
      <c r="AF34" s="211">
        <f>SUM(AF33:AF33)</f>
        <v>45</v>
      </c>
      <c r="AG34" s="194">
        <f>SUM(AG33:AG33)</f>
        <v>36</v>
      </c>
      <c r="AH34" s="506">
        <f>SUM(AH33:AH33)</f>
        <v>0</v>
      </c>
      <c r="AI34" s="195"/>
      <c r="AJ34" s="195">
        <f>SUM(AJ33:AJ33)</f>
        <v>36</v>
      </c>
      <c r="AK34" s="195"/>
      <c r="AL34" s="506">
        <f>SUM(AL33:AL33)</f>
        <v>0</v>
      </c>
      <c r="AM34" s="196"/>
      <c r="AN34" s="193"/>
      <c r="AO34" s="212">
        <f>SUM(AO33:AO33)</f>
        <v>9</v>
      </c>
      <c r="AP34" s="596">
        <f t="shared" ref="AP34:AW34" si="39">COUNT(AP33:AP33)</f>
        <v>0</v>
      </c>
      <c r="AQ34" s="213">
        <f>COUNT(AQ33:AQ33)</f>
        <v>1</v>
      </c>
      <c r="AR34" s="751">
        <f t="shared" si="39"/>
        <v>0</v>
      </c>
      <c r="AS34" s="751">
        <f t="shared" si="39"/>
        <v>0</v>
      </c>
      <c r="AT34" s="751">
        <f t="shared" si="39"/>
        <v>0</v>
      </c>
      <c r="AU34" s="751">
        <f t="shared" si="39"/>
        <v>0</v>
      </c>
      <c r="AV34" s="751">
        <f t="shared" si="39"/>
        <v>0</v>
      </c>
      <c r="AW34" s="751">
        <f t="shared" si="39"/>
        <v>0</v>
      </c>
      <c r="AX34" s="201">
        <f>SUM(AX33:AX33)</f>
        <v>2</v>
      </c>
      <c r="AY34" s="751">
        <f t="shared" ref="AY34:BE34" si="40">SUM(AY33:AY33)</f>
        <v>0</v>
      </c>
      <c r="AZ34" s="864">
        <f>SUM(AZ33:AZ33)</f>
        <v>2</v>
      </c>
      <c r="BA34" s="751">
        <f t="shared" si="40"/>
        <v>0</v>
      </c>
      <c r="BB34" s="816">
        <f t="shared" si="40"/>
        <v>0</v>
      </c>
      <c r="BC34" s="751">
        <f t="shared" si="40"/>
        <v>0</v>
      </c>
      <c r="BD34" s="751">
        <f t="shared" si="40"/>
        <v>0</v>
      </c>
      <c r="BE34" s="1081">
        <f t="shared" si="40"/>
        <v>0</v>
      </c>
      <c r="BN34" s="218"/>
    </row>
    <row r="35" spans="1:72" s="159" customFormat="1" ht="49.95" customHeight="1" thickBot="1" x14ac:dyDescent="0.3">
      <c r="A35" s="165"/>
      <c r="B35" s="1442" t="s">
        <v>46</v>
      </c>
      <c r="C35" s="1443"/>
      <c r="D35" s="1443"/>
      <c r="E35" s="1443"/>
      <c r="F35" s="1443"/>
      <c r="G35" s="1443"/>
      <c r="H35" s="1443"/>
      <c r="I35" s="1443"/>
      <c r="J35" s="1443"/>
      <c r="K35" s="1443"/>
      <c r="L35" s="1443"/>
      <c r="M35" s="1443"/>
      <c r="N35" s="1443"/>
      <c r="O35" s="1443"/>
      <c r="P35" s="1443"/>
      <c r="Q35" s="1443"/>
      <c r="R35" s="1443"/>
      <c r="S35" s="1443"/>
      <c r="T35" s="1443"/>
      <c r="U35" s="1443"/>
      <c r="V35" s="1443"/>
      <c r="W35" s="1443"/>
      <c r="X35" s="1443"/>
      <c r="Y35" s="1443"/>
      <c r="Z35" s="1443"/>
      <c r="AA35" s="1443"/>
      <c r="AB35" s="1443"/>
      <c r="AC35" s="1443"/>
      <c r="AD35" s="1443"/>
      <c r="AE35" s="227">
        <f t="shared" ref="AE35:BE35" si="41">AE26+AE30+AE34</f>
        <v>22.5</v>
      </c>
      <c r="AF35" s="229">
        <f t="shared" si="41"/>
        <v>675</v>
      </c>
      <c r="AG35" s="233">
        <f t="shared" si="41"/>
        <v>162</v>
      </c>
      <c r="AH35" s="228">
        <f t="shared" si="41"/>
        <v>63</v>
      </c>
      <c r="AI35" s="504">
        <f t="shared" si="41"/>
        <v>0</v>
      </c>
      <c r="AJ35" s="505">
        <f t="shared" si="41"/>
        <v>54</v>
      </c>
      <c r="AK35" s="504">
        <f t="shared" si="41"/>
        <v>0</v>
      </c>
      <c r="AL35" s="505">
        <f t="shared" si="41"/>
        <v>45</v>
      </c>
      <c r="AM35" s="504">
        <f t="shared" si="41"/>
        <v>0</v>
      </c>
      <c r="AN35" s="504">
        <f t="shared" si="41"/>
        <v>0</v>
      </c>
      <c r="AO35" s="243">
        <f t="shared" si="41"/>
        <v>513</v>
      </c>
      <c r="AP35" s="227">
        <f t="shared" si="41"/>
        <v>1</v>
      </c>
      <c r="AQ35" s="228">
        <f t="shared" si="41"/>
        <v>5</v>
      </c>
      <c r="AR35" s="228">
        <f t="shared" si="41"/>
        <v>2</v>
      </c>
      <c r="AS35" s="378">
        <f t="shared" si="41"/>
        <v>0</v>
      </c>
      <c r="AT35" s="228">
        <f t="shared" si="41"/>
        <v>1</v>
      </c>
      <c r="AU35" s="378">
        <f t="shared" si="41"/>
        <v>0</v>
      </c>
      <c r="AV35" s="378">
        <f t="shared" si="41"/>
        <v>0</v>
      </c>
      <c r="AW35" s="379">
        <f t="shared" si="41"/>
        <v>0</v>
      </c>
      <c r="AX35" s="425">
        <f t="shared" si="41"/>
        <v>6</v>
      </c>
      <c r="AY35" s="228">
        <f t="shared" si="41"/>
        <v>2</v>
      </c>
      <c r="AZ35" s="228">
        <f t="shared" si="41"/>
        <v>3</v>
      </c>
      <c r="BA35" s="229">
        <f t="shared" si="41"/>
        <v>1</v>
      </c>
      <c r="BB35" s="227">
        <f t="shared" si="41"/>
        <v>6</v>
      </c>
      <c r="BC35" s="228">
        <f t="shared" si="41"/>
        <v>3</v>
      </c>
      <c r="BD35" s="378">
        <f t="shared" si="41"/>
        <v>0</v>
      </c>
      <c r="BE35" s="229">
        <f t="shared" si="41"/>
        <v>3</v>
      </c>
    </row>
    <row r="36" spans="1:72" s="159" customFormat="1" ht="49.5" customHeight="1" thickBot="1" x14ac:dyDescent="0.3">
      <c r="A36" s="165"/>
      <c r="B36" s="1835" t="s">
        <v>45</v>
      </c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6"/>
      <c r="Q36" s="1836"/>
      <c r="R36" s="1836"/>
      <c r="S36" s="1836"/>
      <c r="T36" s="1836"/>
      <c r="U36" s="1836"/>
      <c r="V36" s="1836"/>
      <c r="W36" s="1836"/>
      <c r="X36" s="1836"/>
      <c r="Y36" s="1836"/>
      <c r="Z36" s="1836"/>
      <c r="AA36" s="1836"/>
      <c r="AB36" s="1836"/>
      <c r="AC36" s="1836"/>
      <c r="AD36" s="1836"/>
      <c r="AE36" s="1836"/>
      <c r="AF36" s="1836"/>
      <c r="AG36" s="1836"/>
      <c r="AH36" s="1836"/>
      <c r="AI36" s="1836"/>
      <c r="AJ36" s="1836"/>
      <c r="AK36" s="1836"/>
      <c r="AL36" s="1836"/>
      <c r="AM36" s="1836"/>
      <c r="AN36" s="1836"/>
      <c r="AO36" s="1836"/>
      <c r="AP36" s="1836"/>
      <c r="AQ36" s="1836"/>
      <c r="AR36" s="1836"/>
      <c r="AS36" s="1836"/>
      <c r="AT36" s="1836"/>
      <c r="AU36" s="1836"/>
      <c r="AV36" s="1836"/>
      <c r="AW36" s="1836"/>
      <c r="AX36" s="1836"/>
      <c r="AY36" s="1836"/>
      <c r="AZ36" s="1836"/>
      <c r="BA36" s="1836"/>
      <c r="BB36" s="1836"/>
      <c r="BC36" s="1836"/>
      <c r="BD36" s="1836"/>
      <c r="BE36" s="1837"/>
    </row>
    <row r="37" spans="1:72" s="159" customFormat="1" ht="49.5" customHeight="1" thickBot="1" x14ac:dyDescent="0.3">
      <c r="A37" s="165"/>
      <c r="B37" s="1456" t="s">
        <v>65</v>
      </c>
      <c r="C37" s="1285"/>
      <c r="D37" s="1285"/>
      <c r="E37" s="1285"/>
      <c r="F37" s="1285"/>
      <c r="G37" s="1285"/>
      <c r="H37" s="1285"/>
      <c r="I37" s="1285"/>
      <c r="J37" s="1285"/>
      <c r="K37" s="1285"/>
      <c r="L37" s="1285"/>
      <c r="M37" s="1285"/>
      <c r="N37" s="1285"/>
      <c r="O37" s="1285"/>
      <c r="P37" s="1285"/>
      <c r="Q37" s="1285"/>
      <c r="R37" s="1285"/>
      <c r="S37" s="1285"/>
      <c r="T37" s="1285"/>
      <c r="U37" s="1285"/>
      <c r="V37" s="1285"/>
      <c r="W37" s="1285"/>
      <c r="X37" s="1285"/>
      <c r="Y37" s="1285"/>
      <c r="Z37" s="1285"/>
      <c r="AA37" s="1285"/>
      <c r="AB37" s="1285"/>
      <c r="AC37" s="1285"/>
      <c r="AD37" s="1285"/>
      <c r="AE37" s="1285"/>
      <c r="AF37" s="1285"/>
      <c r="AG37" s="1285"/>
      <c r="AH37" s="1285"/>
      <c r="AI37" s="1285"/>
      <c r="AJ37" s="1285"/>
      <c r="AK37" s="1285"/>
      <c r="AL37" s="1285"/>
      <c r="AM37" s="1285"/>
      <c r="AN37" s="1285"/>
      <c r="AO37" s="1277"/>
      <c r="AP37" s="1285"/>
      <c r="AQ37" s="1285"/>
      <c r="AR37" s="1285"/>
      <c r="AS37" s="1285"/>
      <c r="AT37" s="1285"/>
      <c r="AU37" s="1285"/>
      <c r="AV37" s="1285"/>
      <c r="AW37" s="1285"/>
      <c r="AX37" s="1285"/>
      <c r="AY37" s="1285"/>
      <c r="AZ37" s="1285"/>
      <c r="BA37" s="1285"/>
      <c r="BB37" s="1285"/>
      <c r="BC37" s="1285"/>
      <c r="BD37" s="1285"/>
      <c r="BE37" s="1652"/>
    </row>
    <row r="38" spans="1:72" s="159" customFormat="1" ht="96.45" customHeight="1" x14ac:dyDescent="0.25">
      <c r="B38" s="828">
        <v>8</v>
      </c>
      <c r="C38" s="1049"/>
      <c r="D38" s="1050"/>
      <c r="E38" s="1050"/>
      <c r="F38" s="1050"/>
      <c r="G38" s="1050"/>
      <c r="H38" s="1050"/>
      <c r="I38" s="1050"/>
      <c r="J38" s="1050"/>
      <c r="K38" s="1050"/>
      <c r="L38" s="1050"/>
      <c r="M38" s="1050"/>
      <c r="N38" s="1050"/>
      <c r="O38" s="1050"/>
      <c r="P38" s="1050"/>
      <c r="Q38" s="1050"/>
      <c r="R38" s="1050"/>
      <c r="S38" s="1051"/>
      <c r="T38" s="1934" t="s">
        <v>288</v>
      </c>
      <c r="U38" s="1935"/>
      <c r="V38" s="1936"/>
      <c r="W38" s="1937" t="s">
        <v>75</v>
      </c>
      <c r="X38" s="1938"/>
      <c r="Y38" s="1938"/>
      <c r="Z38" s="1938"/>
      <c r="AA38" s="1938"/>
      <c r="AB38" s="1938"/>
      <c r="AC38" s="1938"/>
      <c r="AD38" s="1187"/>
      <c r="AE38" s="1188">
        <v>5</v>
      </c>
      <c r="AF38" s="808">
        <f>AE38*30</f>
        <v>150</v>
      </c>
      <c r="AG38" s="585">
        <f>AH38+AJ38+AL38</f>
        <v>72</v>
      </c>
      <c r="AH38" s="1189">
        <v>36</v>
      </c>
      <c r="AI38" s="1189"/>
      <c r="AJ38" s="1190"/>
      <c r="AK38" s="1189"/>
      <c r="AL38" s="587">
        <v>36</v>
      </c>
      <c r="AM38" s="1189"/>
      <c r="AN38" s="1191"/>
      <c r="AO38" s="1176">
        <f>AF38-AG38</f>
        <v>78</v>
      </c>
      <c r="AP38" s="1192">
        <v>8</v>
      </c>
      <c r="AQ38" s="831"/>
      <c r="AR38" s="831">
        <v>8</v>
      </c>
      <c r="AS38" s="831"/>
      <c r="AT38" s="831"/>
      <c r="AU38" s="831"/>
      <c r="AV38" s="831"/>
      <c r="AW38" s="1193"/>
      <c r="AX38" s="596">
        <f>SUM(AY38:BA38)</f>
        <v>0</v>
      </c>
      <c r="AY38" s="1194"/>
      <c r="AZ38" s="1194"/>
      <c r="BA38" s="1195"/>
      <c r="BB38" s="596">
        <f>SUM(BC38:BE38)</f>
        <v>8</v>
      </c>
      <c r="BC38" s="833">
        <v>4</v>
      </c>
      <c r="BD38" s="833"/>
      <c r="BE38" s="834">
        <v>4</v>
      </c>
    </row>
    <row r="39" spans="1:72" s="159" customFormat="1" ht="96.45" customHeight="1" thickBot="1" x14ac:dyDescent="0.3">
      <c r="B39" s="321">
        <v>9</v>
      </c>
      <c r="C39" s="57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575"/>
      <c r="T39" s="1270" t="s">
        <v>202</v>
      </c>
      <c r="U39" s="1831"/>
      <c r="V39" s="1832"/>
      <c r="W39" s="1273" t="s">
        <v>75</v>
      </c>
      <c r="X39" s="1274"/>
      <c r="Y39" s="1274"/>
      <c r="Z39" s="1274"/>
      <c r="AA39" s="1274"/>
      <c r="AB39" s="1274"/>
      <c r="AC39" s="1274"/>
      <c r="AD39" s="748"/>
      <c r="AE39" s="749">
        <v>3.5</v>
      </c>
      <c r="AF39" s="750">
        <f>30*AE39</f>
        <v>105</v>
      </c>
      <c r="AG39" s="476">
        <f>AH39+AJ39+AL39</f>
        <v>36</v>
      </c>
      <c r="AH39" s="220">
        <v>18</v>
      </c>
      <c r="AI39" s="220"/>
      <c r="AJ39" s="220"/>
      <c r="AK39" s="220"/>
      <c r="AL39" s="440">
        <v>18</v>
      </c>
      <c r="AM39" s="220"/>
      <c r="AN39" s="470"/>
      <c r="AO39" s="186">
        <f>AF39-AG39</f>
        <v>69</v>
      </c>
      <c r="AP39" s="756"/>
      <c r="AQ39" s="223">
        <v>7</v>
      </c>
      <c r="AR39" s="223">
        <v>7</v>
      </c>
      <c r="AS39" s="223"/>
      <c r="AT39" s="223"/>
      <c r="AU39" s="223"/>
      <c r="AV39" s="223"/>
      <c r="AW39" s="758"/>
      <c r="AX39" s="419">
        <f>SUM(AY39:BA39)</f>
        <v>2</v>
      </c>
      <c r="AY39" s="188">
        <v>1</v>
      </c>
      <c r="AZ39" s="188"/>
      <c r="BA39" s="189">
        <v>1</v>
      </c>
      <c r="BB39" s="761">
        <f>SUM(BC39:BE39)</f>
        <v>0</v>
      </c>
      <c r="BC39" s="225"/>
      <c r="BD39" s="225"/>
      <c r="BE39" s="226"/>
    </row>
    <row r="40" spans="1:72" s="159" customFormat="1" ht="47.4" customHeight="1" thickBot="1" x14ac:dyDescent="0.3">
      <c r="A40" s="165"/>
      <c r="B40" s="1504" t="s">
        <v>64</v>
      </c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476"/>
      <c r="U40" s="1476"/>
      <c r="V40" s="1476"/>
      <c r="W40" s="1476"/>
      <c r="X40" s="1476"/>
      <c r="Y40" s="1476"/>
      <c r="Z40" s="1476"/>
      <c r="AA40" s="1476"/>
      <c r="AB40" s="1476"/>
      <c r="AC40" s="1476"/>
      <c r="AD40" s="1476"/>
      <c r="AE40" s="194">
        <f>SUM(AE38:AE39)</f>
        <v>8.5</v>
      </c>
      <c r="AF40" s="173">
        <f>SUM(AF38:AF39)</f>
        <v>255</v>
      </c>
      <c r="AG40" s="174">
        <f>SUM(AG38:AG39)</f>
        <v>108</v>
      </c>
      <c r="AH40" s="228">
        <f>SUM(AH38:AH39)</f>
        <v>54</v>
      </c>
      <c r="AI40" s="228"/>
      <c r="AJ40" s="378">
        <f>SUM(AJ38:AJ39)</f>
        <v>0</v>
      </c>
      <c r="AK40" s="228"/>
      <c r="AL40" s="228">
        <f>SUM(AL38:AL39)</f>
        <v>54</v>
      </c>
      <c r="AM40" s="228"/>
      <c r="AN40" s="229"/>
      <c r="AO40" s="757">
        <f>SUM(AO38:AO39)</f>
        <v>147</v>
      </c>
      <c r="AP40" s="230">
        <f t="shared" ref="AP40:AW40" si="42">COUNT(AP38:AP39)</f>
        <v>1</v>
      </c>
      <c r="AQ40" s="231">
        <f t="shared" si="42"/>
        <v>1</v>
      </c>
      <c r="AR40" s="231">
        <f t="shared" si="42"/>
        <v>2</v>
      </c>
      <c r="AS40" s="378">
        <f t="shared" si="42"/>
        <v>0</v>
      </c>
      <c r="AT40" s="378">
        <f t="shared" si="42"/>
        <v>0</v>
      </c>
      <c r="AU40" s="378">
        <f t="shared" si="42"/>
        <v>0</v>
      </c>
      <c r="AV40" s="378">
        <f t="shared" si="42"/>
        <v>0</v>
      </c>
      <c r="AW40" s="378">
        <f t="shared" si="42"/>
        <v>0</v>
      </c>
      <c r="AX40" s="201">
        <f t="shared" ref="AX40:BE40" si="43">SUM(AX38:AX39)</f>
        <v>2</v>
      </c>
      <c r="AY40" s="199">
        <f t="shared" si="43"/>
        <v>1</v>
      </c>
      <c r="AZ40" s="751">
        <f t="shared" si="43"/>
        <v>0</v>
      </c>
      <c r="BA40" s="172">
        <f t="shared" si="43"/>
        <v>1</v>
      </c>
      <c r="BB40" s="234">
        <f t="shared" si="43"/>
        <v>8</v>
      </c>
      <c r="BC40" s="235">
        <f t="shared" si="43"/>
        <v>4</v>
      </c>
      <c r="BD40" s="378">
        <f t="shared" si="43"/>
        <v>0</v>
      </c>
      <c r="BE40" s="236">
        <f t="shared" si="43"/>
        <v>4</v>
      </c>
    </row>
    <row r="41" spans="1:72" s="159" customFormat="1" ht="49.95" customHeight="1" thickBot="1" x14ac:dyDescent="0.3">
      <c r="A41" s="165"/>
      <c r="B41" s="1624" t="s">
        <v>62</v>
      </c>
      <c r="C41" s="1942"/>
      <c r="D41" s="1942"/>
      <c r="E41" s="1942"/>
      <c r="F41" s="1942"/>
      <c r="G41" s="1942"/>
      <c r="H41" s="1942"/>
      <c r="I41" s="1942"/>
      <c r="J41" s="1942"/>
      <c r="K41" s="1942"/>
      <c r="L41" s="1942"/>
      <c r="M41" s="1942"/>
      <c r="N41" s="1942"/>
      <c r="O41" s="1942"/>
      <c r="P41" s="1942"/>
      <c r="Q41" s="1942"/>
      <c r="R41" s="1942"/>
      <c r="S41" s="1942"/>
      <c r="T41" s="1943"/>
      <c r="U41" s="1943"/>
      <c r="V41" s="1943"/>
      <c r="W41" s="1942"/>
      <c r="X41" s="1942"/>
      <c r="Y41" s="1942"/>
      <c r="Z41" s="1942"/>
      <c r="AA41" s="1942"/>
      <c r="AB41" s="1942"/>
      <c r="AC41" s="1942"/>
      <c r="AD41" s="1942"/>
      <c r="AE41" s="1942"/>
      <c r="AF41" s="1942"/>
      <c r="AG41" s="1479"/>
      <c r="AH41" s="1479"/>
      <c r="AI41" s="1479"/>
      <c r="AJ41" s="1479"/>
      <c r="AK41" s="1479"/>
      <c r="AL41" s="1479"/>
      <c r="AM41" s="1479"/>
      <c r="AN41" s="1479"/>
      <c r="AO41" s="1942"/>
      <c r="AP41" s="1942"/>
      <c r="AQ41" s="1942"/>
      <c r="AR41" s="1942"/>
      <c r="AS41" s="1942"/>
      <c r="AT41" s="1942"/>
      <c r="AU41" s="1942"/>
      <c r="AV41" s="1942"/>
      <c r="AW41" s="1942"/>
      <c r="AX41" s="1942"/>
      <c r="AY41" s="1942"/>
      <c r="AZ41" s="1942"/>
      <c r="BA41" s="1942"/>
      <c r="BB41" s="1942"/>
      <c r="BC41" s="1942"/>
      <c r="BD41" s="1942"/>
      <c r="BE41" s="1944"/>
      <c r="BF41" s="1169"/>
      <c r="BG41" s="1169"/>
      <c r="BH41" s="1169"/>
      <c r="BI41" s="1169"/>
      <c r="BJ41" s="1169"/>
      <c r="BK41" s="1169"/>
      <c r="BL41" s="1169"/>
      <c r="BM41" s="1169"/>
      <c r="BN41" s="1169"/>
      <c r="BO41" s="1169"/>
      <c r="BP41" s="1169"/>
      <c r="BQ41" s="1169"/>
      <c r="BR41" s="1169"/>
      <c r="BS41" s="1169"/>
      <c r="BT41" s="1169"/>
    </row>
    <row r="42" spans="1:72" s="303" customFormat="1" ht="49.95" customHeight="1" thickBot="1" x14ac:dyDescent="0.3">
      <c r="A42" s="1166"/>
      <c r="B42" s="1624" t="s">
        <v>287</v>
      </c>
      <c r="C42" s="1721"/>
      <c r="D42" s="1721"/>
      <c r="E42" s="1721"/>
      <c r="F42" s="1721"/>
      <c r="G42" s="1721"/>
      <c r="H42" s="1721"/>
      <c r="I42" s="1721"/>
      <c r="J42" s="1721"/>
      <c r="K42" s="1721"/>
      <c r="L42" s="1721"/>
      <c r="M42" s="1721"/>
      <c r="N42" s="1721"/>
      <c r="O42" s="1721"/>
      <c r="P42" s="1721"/>
      <c r="Q42" s="1721"/>
      <c r="R42" s="1721"/>
      <c r="S42" s="1721"/>
      <c r="T42" s="1721"/>
      <c r="U42" s="1721"/>
      <c r="V42" s="1721"/>
      <c r="W42" s="1721"/>
      <c r="X42" s="1721"/>
      <c r="Y42" s="1721"/>
      <c r="Z42" s="1721"/>
      <c r="AA42" s="1721"/>
      <c r="AB42" s="1721"/>
      <c r="AC42" s="1721"/>
      <c r="AD42" s="1721"/>
      <c r="AE42" s="1721"/>
      <c r="AF42" s="1721"/>
      <c r="AG42" s="1721"/>
      <c r="AH42" s="1721"/>
      <c r="AI42" s="1721"/>
      <c r="AJ42" s="1721"/>
      <c r="AK42" s="1721"/>
      <c r="AL42" s="1721"/>
      <c r="AM42" s="1721"/>
      <c r="AN42" s="1721"/>
      <c r="AO42" s="1721"/>
      <c r="AP42" s="1721"/>
      <c r="AQ42" s="1721"/>
      <c r="AR42" s="1721"/>
      <c r="AS42" s="1721"/>
      <c r="AT42" s="1721"/>
      <c r="AU42" s="1721"/>
      <c r="AV42" s="1721"/>
      <c r="AW42" s="1721"/>
      <c r="AX42" s="1721"/>
      <c r="AY42" s="1721"/>
      <c r="AZ42" s="1721"/>
      <c r="BA42" s="1721"/>
      <c r="BB42" s="1721"/>
      <c r="BC42" s="1721"/>
      <c r="BD42" s="1721"/>
      <c r="BE42" s="1723"/>
      <c r="BF42" s="1168"/>
      <c r="BG42" s="1168"/>
      <c r="BH42" s="1168"/>
      <c r="BI42" s="1168"/>
      <c r="BJ42" s="1168"/>
      <c r="BK42" s="1168"/>
      <c r="BL42" s="1168"/>
      <c r="BM42" s="1168"/>
      <c r="BN42" s="1168"/>
      <c r="BO42" s="1168"/>
      <c r="BP42" s="1168"/>
      <c r="BQ42" s="1168"/>
      <c r="BR42" s="1168"/>
      <c r="BS42" s="1168"/>
      <c r="BT42" s="1168"/>
    </row>
    <row r="43" spans="1:72" s="159" customFormat="1" ht="114.6" customHeight="1" x14ac:dyDescent="0.25">
      <c r="B43" s="579">
        <v>10</v>
      </c>
      <c r="C43" s="580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2"/>
      <c r="T43" s="1591" t="s">
        <v>223</v>
      </c>
      <c r="U43" s="1592"/>
      <c r="V43" s="1649"/>
      <c r="W43" s="1838"/>
      <c r="X43" s="1839"/>
      <c r="Y43" s="1839"/>
      <c r="Z43" s="1839"/>
      <c r="AA43" s="1839"/>
      <c r="AB43" s="1839"/>
      <c r="AC43" s="1839"/>
      <c r="AD43" s="1840"/>
      <c r="AE43" s="583"/>
      <c r="AF43" s="584"/>
      <c r="AG43" s="585"/>
      <c r="AH43" s="586"/>
      <c r="AI43" s="586"/>
      <c r="AJ43" s="587"/>
      <c r="AK43" s="587"/>
      <c r="AL43" s="588"/>
      <c r="AM43" s="587"/>
      <c r="AN43" s="589"/>
      <c r="AO43" s="590"/>
      <c r="AP43" s="591"/>
      <c r="AQ43" s="592"/>
      <c r="AR43" s="592"/>
      <c r="AS43" s="593"/>
      <c r="AT43" s="593"/>
      <c r="AU43" s="594"/>
      <c r="AV43" s="594"/>
      <c r="AW43" s="595"/>
      <c r="AX43" s="596"/>
      <c r="AY43" s="597"/>
      <c r="AZ43" s="597"/>
      <c r="BA43" s="598"/>
      <c r="BB43" s="599"/>
      <c r="BC43" s="600"/>
      <c r="BD43" s="600"/>
      <c r="BE43" s="601"/>
      <c r="BF43" s="779"/>
      <c r="BG43" s="779"/>
      <c r="BH43" s="779"/>
      <c r="BI43" s="779"/>
      <c r="BJ43" s="779"/>
      <c r="BK43" s="779"/>
      <c r="BL43" s="779"/>
      <c r="BM43" s="779"/>
      <c r="BN43" s="779"/>
      <c r="BO43" s="779"/>
      <c r="BP43" s="779"/>
      <c r="BQ43" s="779"/>
      <c r="BR43" s="779"/>
      <c r="BS43" s="779"/>
      <c r="BT43" s="779"/>
    </row>
    <row r="44" spans="1:72" s="159" customFormat="1" ht="121.8" customHeight="1" thickBot="1" x14ac:dyDescent="0.3">
      <c r="B44" s="1175"/>
      <c r="C44" s="580"/>
      <c r="D44" s="581"/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2"/>
      <c r="T44" s="1933" t="s">
        <v>127</v>
      </c>
      <c r="U44" s="1811"/>
      <c r="V44" s="1180">
        <v>21</v>
      </c>
      <c r="W44" s="1838" t="s">
        <v>75</v>
      </c>
      <c r="X44" s="1839"/>
      <c r="Y44" s="1839"/>
      <c r="Z44" s="1839"/>
      <c r="AA44" s="1839"/>
      <c r="AB44" s="1839"/>
      <c r="AC44" s="1839"/>
      <c r="AD44" s="1840"/>
      <c r="AE44" s="583">
        <v>5</v>
      </c>
      <c r="AF44" s="584">
        <f>AE44*30</f>
        <v>150</v>
      </c>
      <c r="AG44" s="585">
        <f>AH44+AJ44+AL44</f>
        <v>54</v>
      </c>
      <c r="AH44" s="586">
        <v>36</v>
      </c>
      <c r="AI44" s="586">
        <f>IF(CEILING(AH44*коеф,2)&gt;AH44,AH44,CEILING(AH44*коеф,2))</f>
        <v>0</v>
      </c>
      <c r="AJ44" s="587"/>
      <c r="AK44" s="587">
        <f>IF(CEILING(AJ44*коеф,2)&gt;AJ44,AJ44,CEILING(AJ44*коеф,2))</f>
        <v>0</v>
      </c>
      <c r="AL44" s="588">
        <v>18</v>
      </c>
      <c r="AM44" s="587">
        <f>IF(CEILING(AL44*коеф,2)&gt;AL44,AL44,CEILING(AL44*коеф,2))</f>
        <v>0</v>
      </c>
      <c r="AN44" s="589">
        <f>AG44-AI44-AK44-AM44</f>
        <v>54</v>
      </c>
      <c r="AO44" s="590">
        <f>AF44-AG44</f>
        <v>96</v>
      </c>
      <c r="AP44" s="591"/>
      <c r="AQ44" s="592">
        <v>7</v>
      </c>
      <c r="AR44" s="592">
        <v>7</v>
      </c>
      <c r="AS44" s="593"/>
      <c r="AT44" s="593"/>
      <c r="AU44" s="594"/>
      <c r="AV44" s="594"/>
      <c r="AW44" s="595"/>
      <c r="AX44" s="596">
        <f>SUM(AY44:BA44)</f>
        <v>3</v>
      </c>
      <c r="AY44" s="597">
        <v>2</v>
      </c>
      <c r="AZ44" s="597"/>
      <c r="BA44" s="598">
        <v>1</v>
      </c>
      <c r="BB44" s="599">
        <f>SUM(BC44:BE44)</f>
        <v>0</v>
      </c>
      <c r="BC44" s="600"/>
      <c r="BD44" s="600"/>
      <c r="BE44" s="601"/>
      <c r="BF44" s="691"/>
      <c r="BG44" s="691"/>
      <c r="BH44" s="691"/>
      <c r="BI44" s="691"/>
      <c r="BJ44" s="691"/>
      <c r="BK44" s="691"/>
      <c r="BL44" s="691"/>
      <c r="BM44" s="691"/>
      <c r="BN44" s="691"/>
      <c r="BO44" s="691"/>
      <c r="BP44" s="691"/>
      <c r="BQ44" s="691"/>
      <c r="BR44" s="691"/>
      <c r="BS44" s="691"/>
      <c r="BT44" s="691"/>
    </row>
    <row r="45" spans="1:72" s="159" customFormat="1" ht="105.6" customHeight="1" x14ac:dyDescent="0.25">
      <c r="B45" s="321">
        <v>11</v>
      </c>
      <c r="C45" s="57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575"/>
      <c r="T45" s="1259" t="s">
        <v>229</v>
      </c>
      <c r="U45" s="1260"/>
      <c r="V45" s="1441"/>
      <c r="W45" s="1262"/>
      <c r="X45" s="1263"/>
      <c r="Y45" s="1263"/>
      <c r="Z45" s="1263"/>
      <c r="AA45" s="1263"/>
      <c r="AB45" s="1263"/>
      <c r="AC45" s="1517"/>
      <c r="AD45" s="1085"/>
      <c r="AE45" s="906"/>
      <c r="AF45" s="492"/>
      <c r="AG45" s="447"/>
      <c r="AH45" s="946"/>
      <c r="AI45" s="946"/>
      <c r="AJ45" s="1064"/>
      <c r="AK45" s="946"/>
      <c r="AL45" s="391"/>
      <c r="AM45" s="946"/>
      <c r="AN45" s="947"/>
      <c r="AO45" s="449"/>
      <c r="AP45" s="1086"/>
      <c r="AQ45" s="978"/>
      <c r="AR45" s="978"/>
      <c r="AS45" s="978"/>
      <c r="AT45" s="978"/>
      <c r="AU45" s="978"/>
      <c r="AV45" s="978"/>
      <c r="AW45" s="1087"/>
      <c r="AX45" s="394"/>
      <c r="AY45" s="950"/>
      <c r="AZ45" s="950"/>
      <c r="BA45" s="966"/>
      <c r="BB45" s="1088"/>
      <c r="BC45" s="1089"/>
      <c r="BD45" s="1089"/>
      <c r="BE45" s="1090"/>
    </row>
    <row r="46" spans="1:72" s="159" customFormat="1" ht="98.4" customHeight="1" thickBot="1" x14ac:dyDescent="0.3">
      <c r="B46" s="321"/>
      <c r="C46" s="57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575"/>
      <c r="T46" s="1810" t="s">
        <v>222</v>
      </c>
      <c r="U46" s="1811"/>
      <c r="V46" s="1134">
        <v>21</v>
      </c>
      <c r="W46" s="1205" t="s">
        <v>75</v>
      </c>
      <c r="X46" s="1268"/>
      <c r="Y46" s="1268"/>
      <c r="Z46" s="1268"/>
      <c r="AA46" s="1268"/>
      <c r="AB46" s="1268"/>
      <c r="AC46" s="1290"/>
      <c r="AD46" s="1085"/>
      <c r="AE46" s="160">
        <v>5</v>
      </c>
      <c r="AF46" s="493">
        <f>AE46*30</f>
        <v>150</v>
      </c>
      <c r="AG46" s="451">
        <f>AH46+AJ46+AL46</f>
        <v>54</v>
      </c>
      <c r="AH46" s="183">
        <v>36</v>
      </c>
      <c r="AI46" s="183"/>
      <c r="AJ46" s="752"/>
      <c r="AK46" s="183"/>
      <c r="AL46" s="403">
        <v>18</v>
      </c>
      <c r="AM46" s="183"/>
      <c r="AN46" s="645"/>
      <c r="AO46" s="453">
        <f>AF46-AG46</f>
        <v>96</v>
      </c>
      <c r="AP46" s="756">
        <v>7</v>
      </c>
      <c r="AQ46" s="223"/>
      <c r="AR46" s="223">
        <v>7</v>
      </c>
      <c r="AS46" s="223"/>
      <c r="AT46" s="223"/>
      <c r="AU46" s="223"/>
      <c r="AV46" s="223"/>
      <c r="AW46" s="758"/>
      <c r="AX46" s="398">
        <f>SUM(AY46:BA46)</f>
        <v>3</v>
      </c>
      <c r="AY46" s="179">
        <v>2</v>
      </c>
      <c r="AZ46" s="179"/>
      <c r="BA46" s="180">
        <v>1</v>
      </c>
      <c r="BB46" s="760"/>
      <c r="BC46" s="225"/>
      <c r="BD46" s="225"/>
      <c r="BE46" s="226"/>
    </row>
    <row r="47" spans="1:72" s="159" customFormat="1" ht="102.6" customHeight="1" x14ac:dyDescent="0.25">
      <c r="B47" s="385">
        <v>12</v>
      </c>
      <c r="C47" s="368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70"/>
      <c r="T47" s="1591" t="s">
        <v>289</v>
      </c>
      <c r="U47" s="1592"/>
      <c r="V47" s="1593"/>
      <c r="W47" s="1568"/>
      <c r="X47" s="1569"/>
      <c r="Y47" s="1569"/>
      <c r="Z47" s="1569"/>
      <c r="AA47" s="1569"/>
      <c r="AB47" s="1569"/>
      <c r="AC47" s="1569"/>
      <c r="AD47" s="1570"/>
      <c r="AE47" s="747"/>
      <c r="AF47" s="492"/>
      <c r="AG47" s="447"/>
      <c r="AH47" s="448"/>
      <c r="AI47" s="448"/>
      <c r="AJ47" s="391"/>
      <c r="AK47" s="391"/>
      <c r="AL47" s="391"/>
      <c r="AM47" s="391"/>
      <c r="AN47" s="753"/>
      <c r="AO47" s="838"/>
      <c r="AP47" s="463"/>
      <c r="AQ47" s="464"/>
      <c r="AR47" s="464"/>
      <c r="AS47" s="792"/>
      <c r="AT47" s="792"/>
      <c r="AU47" s="793"/>
      <c r="AV47" s="793"/>
      <c r="AW47" s="435"/>
      <c r="AX47" s="394"/>
      <c r="AY47" s="796"/>
      <c r="AZ47" s="796"/>
      <c r="BA47" s="437"/>
      <c r="BB47" s="395"/>
      <c r="BC47" s="396"/>
      <c r="BD47" s="396"/>
      <c r="BE47" s="397"/>
      <c r="BF47" s="779"/>
      <c r="BG47" s="779"/>
      <c r="BH47" s="779"/>
      <c r="BI47" s="779"/>
      <c r="BJ47" s="779"/>
      <c r="BK47" s="779"/>
      <c r="BL47" s="779"/>
      <c r="BM47" s="779"/>
      <c r="BN47" s="779"/>
      <c r="BO47" s="779"/>
      <c r="BP47" s="779"/>
      <c r="BQ47" s="779"/>
      <c r="BR47" s="779"/>
      <c r="BS47" s="779"/>
      <c r="BT47" s="779"/>
    </row>
    <row r="48" spans="1:72" s="159" customFormat="1" ht="95.4" customHeight="1" thickBot="1" x14ac:dyDescent="0.3">
      <c r="B48" s="1170"/>
      <c r="C48" s="368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70"/>
      <c r="T48" s="1931" t="s">
        <v>262</v>
      </c>
      <c r="U48" s="1932"/>
      <c r="V48" s="1150">
        <v>21</v>
      </c>
      <c r="W48" s="1588" t="s">
        <v>75</v>
      </c>
      <c r="X48" s="1589"/>
      <c r="Y48" s="1589"/>
      <c r="Z48" s="1589"/>
      <c r="AA48" s="1589"/>
      <c r="AB48" s="1589"/>
      <c r="AC48" s="1589"/>
      <c r="AD48" s="1602"/>
      <c r="AE48" s="846">
        <v>4</v>
      </c>
      <c r="AF48" s="837">
        <f>AE48*30</f>
        <v>120</v>
      </c>
      <c r="AG48" s="415">
        <f>AH48+AJ48+AL48</f>
        <v>54</v>
      </c>
      <c r="AH48" s="416">
        <v>36</v>
      </c>
      <c r="AI48" s="416">
        <f>IF(CEILING(AH48*коеф,2)&gt;AH48,AH48,CEILING(AH48*коеф,2))</f>
        <v>0</v>
      </c>
      <c r="AJ48" s="417">
        <v>18</v>
      </c>
      <c r="AK48" s="417">
        <f>IF(CEILING(AJ48*коеф,2)&gt;AJ48,AJ48,CEILING(AJ48*коеф,2))</f>
        <v>0</v>
      </c>
      <c r="AL48" s="417"/>
      <c r="AM48" s="417">
        <f>IF(CEILING(AL48*коеф,2)&gt;AL48,AL48,CEILING(AL48*коеф,2))</f>
        <v>0</v>
      </c>
      <c r="AN48" s="847">
        <f>AG48-AI48-AK48-AM48</f>
        <v>54</v>
      </c>
      <c r="AO48" s="839">
        <f>AF48-AG48</f>
        <v>66</v>
      </c>
      <c r="AP48" s="851">
        <v>7</v>
      </c>
      <c r="AQ48" s="852"/>
      <c r="AR48" s="852">
        <v>7</v>
      </c>
      <c r="AS48" s="420"/>
      <c r="AT48" s="420"/>
      <c r="AU48" s="513"/>
      <c r="AV48" s="513"/>
      <c r="AW48" s="658"/>
      <c r="AX48" s="419">
        <f>SUM(AY48:BA48)</f>
        <v>3</v>
      </c>
      <c r="AY48" s="512">
        <v>2</v>
      </c>
      <c r="AZ48" s="512">
        <v>1</v>
      </c>
      <c r="BA48" s="653"/>
      <c r="BB48" s="422">
        <f>SUM(BC48:BE48)</f>
        <v>0</v>
      </c>
      <c r="BC48" s="423"/>
      <c r="BD48" s="423"/>
      <c r="BE48" s="424"/>
      <c r="BF48" s="779"/>
      <c r="BG48" s="779"/>
      <c r="BH48" s="779"/>
      <c r="BI48" s="779"/>
      <c r="BJ48" s="779"/>
      <c r="BK48" s="779"/>
      <c r="BL48" s="779"/>
      <c r="BM48" s="779"/>
      <c r="BN48" s="779"/>
      <c r="BO48" s="779"/>
      <c r="BP48" s="779"/>
      <c r="BQ48" s="779"/>
      <c r="BR48" s="779"/>
      <c r="BS48" s="779"/>
      <c r="BT48" s="779"/>
    </row>
    <row r="49" spans="1:72" s="159" customFormat="1" ht="136.19999999999999" customHeight="1" x14ac:dyDescent="0.25">
      <c r="B49" s="579">
        <v>13</v>
      </c>
      <c r="C49" s="368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70"/>
      <c r="T49" s="1591" t="s">
        <v>290</v>
      </c>
      <c r="U49" s="1592"/>
      <c r="V49" s="1649"/>
      <c r="W49" s="1838"/>
      <c r="X49" s="1839"/>
      <c r="Y49" s="1839"/>
      <c r="Z49" s="1839"/>
      <c r="AA49" s="1839"/>
      <c r="AB49" s="1839"/>
      <c r="AC49" s="1839"/>
      <c r="AD49" s="1940"/>
      <c r="AE49" s="810"/>
      <c r="AF49" s="808"/>
      <c r="AG49" s="585"/>
      <c r="AH49" s="586"/>
      <c r="AI49" s="586"/>
      <c r="AJ49" s="587"/>
      <c r="AK49" s="587"/>
      <c r="AL49" s="588"/>
      <c r="AM49" s="587"/>
      <c r="AN49" s="1082"/>
      <c r="AO49" s="1083"/>
      <c r="AP49" s="811"/>
      <c r="AQ49" s="587"/>
      <c r="AR49" s="587"/>
      <c r="AS49" s="593"/>
      <c r="AT49" s="593"/>
      <c r="AU49" s="593"/>
      <c r="AV49" s="593"/>
      <c r="AW49" s="1084"/>
      <c r="AX49" s="596"/>
      <c r="AY49" s="593"/>
      <c r="AZ49" s="593"/>
      <c r="BA49" s="1084"/>
      <c r="BB49" s="596"/>
      <c r="BC49" s="600"/>
      <c r="BD49" s="600"/>
      <c r="BE49" s="601"/>
      <c r="BF49" s="779"/>
      <c r="BG49" s="779"/>
      <c r="BH49" s="779"/>
      <c r="BI49" s="779"/>
      <c r="BJ49" s="779"/>
      <c r="BK49" s="779"/>
      <c r="BL49" s="779"/>
      <c r="BM49" s="779"/>
      <c r="BN49" s="779"/>
      <c r="BO49" s="779"/>
      <c r="BP49" s="779"/>
      <c r="BQ49" s="779"/>
      <c r="BR49" s="779"/>
      <c r="BS49" s="779"/>
      <c r="BT49" s="779"/>
    </row>
    <row r="50" spans="1:72" s="159" customFormat="1" ht="112.2" customHeight="1" x14ac:dyDescent="0.25">
      <c r="B50" s="1639"/>
      <c r="C50" s="368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70"/>
      <c r="T50" s="1933" t="s">
        <v>291</v>
      </c>
      <c r="U50" s="1415"/>
      <c r="V50" s="1180">
        <v>21</v>
      </c>
      <c r="W50" s="1841" t="s">
        <v>75</v>
      </c>
      <c r="X50" s="1583"/>
      <c r="Y50" s="1583"/>
      <c r="Z50" s="1583"/>
      <c r="AA50" s="1583"/>
      <c r="AB50" s="1583"/>
      <c r="AC50" s="1583"/>
      <c r="AD50" s="1584"/>
      <c r="AE50" s="450">
        <v>3</v>
      </c>
      <c r="AF50" s="493">
        <f t="shared" ref="AF50:AF51" si="44">AE50*30</f>
        <v>90</v>
      </c>
      <c r="AG50" s="451">
        <f t="shared" ref="AG50:AG51" si="45">AH50+AJ50+AL50</f>
        <v>54</v>
      </c>
      <c r="AH50" s="452">
        <f t="shared" ref="AH50" si="46">BC50*9+AY50*18</f>
        <v>27</v>
      </c>
      <c r="AI50" s="452">
        <f t="shared" ref="AI50:AI51" si="47">IF(CEILING(AH50*коеф,2)&gt;AH50,AH50,CEILING(AH50*коеф,2))</f>
        <v>0</v>
      </c>
      <c r="AJ50" s="403">
        <f t="shared" ref="AJ50:AJ51" si="48">BD50*9+AZ50*18</f>
        <v>0</v>
      </c>
      <c r="AK50" s="403">
        <f t="shared" ref="AK50:AK51" si="49">IF(CEILING(AJ50*коеф,2)&gt;AJ50,AJ50,CEILING(AJ50*коеф,2))</f>
        <v>0</v>
      </c>
      <c r="AL50" s="161">
        <v>27</v>
      </c>
      <c r="AM50" s="403">
        <f t="shared" ref="AM50:AM51" si="50">IF(CEILING(AL50*коеф,2)&gt;AL50,AL50,CEILING(AL50*коеф,2))</f>
        <v>0</v>
      </c>
      <c r="AN50" s="735"/>
      <c r="AO50" s="848">
        <f t="shared" ref="AO50:AO51" si="51">AF50-AG50</f>
        <v>36</v>
      </c>
      <c r="AP50" s="402"/>
      <c r="AQ50" s="403">
        <v>7</v>
      </c>
      <c r="AR50" s="403">
        <v>7</v>
      </c>
      <c r="AS50" s="800"/>
      <c r="AT50" s="800"/>
      <c r="AU50" s="800"/>
      <c r="AV50" s="800"/>
      <c r="AW50" s="668"/>
      <c r="AX50" s="398">
        <f t="shared" ref="AX50:AX51" si="52">SUM(AY50:BA50)</f>
        <v>3</v>
      </c>
      <c r="AY50" s="800">
        <v>1.5</v>
      </c>
      <c r="AZ50" s="800"/>
      <c r="BA50" s="668">
        <v>1.5</v>
      </c>
      <c r="BB50" s="398">
        <f t="shared" ref="BB50:BB51" si="53">SUM(BC50:BE50)</f>
        <v>0</v>
      </c>
      <c r="BC50" s="407"/>
      <c r="BD50" s="407"/>
      <c r="BE50" s="408"/>
      <c r="BF50" s="691"/>
      <c r="BG50" s="691"/>
      <c r="BH50" s="691"/>
      <c r="BI50" s="691"/>
      <c r="BJ50" s="691"/>
      <c r="BK50" s="691"/>
      <c r="BL50" s="691"/>
      <c r="BM50" s="691"/>
      <c r="BN50" s="691"/>
      <c r="BO50" s="691"/>
      <c r="BP50" s="691"/>
      <c r="BQ50" s="691"/>
      <c r="BR50" s="691"/>
      <c r="BS50" s="691"/>
      <c r="BT50" s="691"/>
    </row>
    <row r="51" spans="1:72" s="159" customFormat="1" ht="112.2" customHeight="1" thickBot="1" x14ac:dyDescent="0.3">
      <c r="B51" s="1529"/>
      <c r="C51" s="718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647"/>
      <c r="T51" s="1941" t="s">
        <v>292</v>
      </c>
      <c r="U51" s="1408"/>
      <c r="V51" s="1196">
        <v>21</v>
      </c>
      <c r="W51" s="1928"/>
      <c r="X51" s="1929"/>
      <c r="Y51" s="1929"/>
      <c r="Z51" s="1929"/>
      <c r="AA51" s="1929"/>
      <c r="AB51" s="1929"/>
      <c r="AC51" s="1929"/>
      <c r="AD51" s="1930"/>
      <c r="AE51" s="762">
        <v>5</v>
      </c>
      <c r="AF51" s="518">
        <f t="shared" si="44"/>
        <v>150</v>
      </c>
      <c r="AG51" s="476">
        <f t="shared" si="45"/>
        <v>54</v>
      </c>
      <c r="AH51" s="477">
        <v>27</v>
      </c>
      <c r="AI51" s="477">
        <f t="shared" si="47"/>
        <v>0</v>
      </c>
      <c r="AJ51" s="440">
        <f t="shared" si="48"/>
        <v>0</v>
      </c>
      <c r="AK51" s="440">
        <f t="shared" si="49"/>
        <v>0</v>
      </c>
      <c r="AL51" s="440">
        <v>27</v>
      </c>
      <c r="AM51" s="440">
        <f t="shared" si="50"/>
        <v>0</v>
      </c>
      <c r="AN51" s="737"/>
      <c r="AO51" s="1183">
        <f t="shared" si="51"/>
        <v>96</v>
      </c>
      <c r="AP51" s="439">
        <v>8</v>
      </c>
      <c r="AQ51" s="440"/>
      <c r="AR51" s="440">
        <v>8</v>
      </c>
      <c r="AS51" s="1177"/>
      <c r="AT51" s="1177"/>
      <c r="AU51" s="1177"/>
      <c r="AV51" s="1177"/>
      <c r="AW51" s="1147"/>
      <c r="AX51" s="1171">
        <f t="shared" si="52"/>
        <v>0</v>
      </c>
      <c r="AY51" s="1177"/>
      <c r="AZ51" s="1177"/>
      <c r="BA51" s="1147"/>
      <c r="BB51" s="1171">
        <f t="shared" si="53"/>
        <v>6</v>
      </c>
      <c r="BC51" s="1172">
        <v>3</v>
      </c>
      <c r="BD51" s="1172"/>
      <c r="BE51" s="1173">
        <v>3</v>
      </c>
      <c r="BF51" s="779"/>
      <c r="BG51" s="779"/>
      <c r="BH51" s="779"/>
      <c r="BI51" s="779"/>
      <c r="BJ51" s="779"/>
      <c r="BK51" s="779"/>
      <c r="BL51" s="779"/>
      <c r="BM51" s="779"/>
      <c r="BN51" s="779"/>
      <c r="BO51" s="779"/>
      <c r="BP51" s="779"/>
      <c r="BQ51" s="779"/>
      <c r="BR51" s="779"/>
      <c r="BS51" s="779"/>
      <c r="BT51" s="779"/>
    </row>
    <row r="52" spans="1:72" s="159" customFormat="1" ht="49.95" customHeight="1" thickBot="1" x14ac:dyDescent="0.3">
      <c r="A52" s="165"/>
      <c r="B52" s="1504" t="s">
        <v>63</v>
      </c>
      <c r="C52" s="1507"/>
      <c r="D52" s="1507"/>
      <c r="E52" s="1507"/>
      <c r="F52" s="1507"/>
      <c r="G52" s="1507"/>
      <c r="H52" s="1507"/>
      <c r="I52" s="1507"/>
      <c r="J52" s="1507"/>
      <c r="K52" s="1507"/>
      <c r="L52" s="1507"/>
      <c r="M52" s="1507"/>
      <c r="N52" s="1507"/>
      <c r="O52" s="1507"/>
      <c r="P52" s="1507"/>
      <c r="Q52" s="1507"/>
      <c r="R52" s="1507"/>
      <c r="S52" s="1507"/>
      <c r="T52" s="1476"/>
      <c r="U52" s="1476"/>
      <c r="V52" s="1476"/>
      <c r="W52" s="1507"/>
      <c r="X52" s="1507"/>
      <c r="Y52" s="1507"/>
      <c r="Z52" s="1507"/>
      <c r="AA52" s="1507"/>
      <c r="AB52" s="1507"/>
      <c r="AC52" s="1507"/>
      <c r="AD52" s="1507"/>
      <c r="AE52" s="227">
        <f>SUM(AE44:AE44)+SUM(AE46:AE46)+SUM(AE48:AE48)+SUM(AE50:AE51)</f>
        <v>22</v>
      </c>
      <c r="AF52" s="229">
        <f t="shared" ref="AF52:AO52" si="54">SUM(AF44:AF44)+SUM(AF46:AF46)+SUM(AF48:AF48)+SUM(AF50:AF51)</f>
        <v>660</v>
      </c>
      <c r="AG52" s="227">
        <f t="shared" si="54"/>
        <v>270</v>
      </c>
      <c r="AH52" s="228">
        <f t="shared" si="54"/>
        <v>162</v>
      </c>
      <c r="AI52" s="611">
        <f t="shared" si="54"/>
        <v>0</v>
      </c>
      <c r="AJ52" s="228">
        <f t="shared" si="54"/>
        <v>18</v>
      </c>
      <c r="AK52" s="611">
        <f t="shared" si="54"/>
        <v>0</v>
      </c>
      <c r="AL52" s="228">
        <f t="shared" si="54"/>
        <v>90</v>
      </c>
      <c r="AM52" s="611">
        <f t="shared" si="54"/>
        <v>0</v>
      </c>
      <c r="AN52" s="1071">
        <f t="shared" si="54"/>
        <v>108</v>
      </c>
      <c r="AO52" s="327">
        <f t="shared" si="54"/>
        <v>390</v>
      </c>
      <c r="AP52" s="230">
        <f>COUNT(AP44)+COUNT(AP46)+COUNT(AP48:AP48)+COUNT(AP50:AP51)</f>
        <v>3</v>
      </c>
      <c r="AQ52" s="230">
        <f t="shared" ref="AQ52:AW52" si="55">COUNT(AQ44)+COUNT(AQ46)+COUNT(AQ48:AQ48)+COUNT(AQ50:AQ51)</f>
        <v>2</v>
      </c>
      <c r="AR52" s="230">
        <f t="shared" si="55"/>
        <v>5</v>
      </c>
      <c r="AS52" s="627">
        <f t="shared" si="55"/>
        <v>0</v>
      </c>
      <c r="AT52" s="627">
        <f t="shared" si="55"/>
        <v>0</v>
      </c>
      <c r="AU52" s="627">
        <f t="shared" si="55"/>
        <v>0</v>
      </c>
      <c r="AV52" s="627">
        <f t="shared" si="55"/>
        <v>0</v>
      </c>
      <c r="AW52" s="1184">
        <f t="shared" si="55"/>
        <v>0</v>
      </c>
      <c r="AX52" s="233">
        <f>SUM(AX44:AX44)+SUM(AX46:AX46)+SUM(AX48:AX48)+SUM(AX50:AX51)</f>
        <v>12</v>
      </c>
      <c r="AY52" s="231">
        <f t="shared" ref="AY52:BE52" si="56">SUM(AY44:AY44)+SUM(AY46:AY46)+SUM(AY48:AY48)+SUM(AY50:AY51)</f>
        <v>7.5</v>
      </c>
      <c r="AZ52" s="231">
        <f t="shared" si="56"/>
        <v>1</v>
      </c>
      <c r="BA52" s="242">
        <f t="shared" si="56"/>
        <v>3.5</v>
      </c>
      <c r="BB52" s="233">
        <f t="shared" si="56"/>
        <v>6</v>
      </c>
      <c r="BC52" s="231">
        <f t="shared" si="56"/>
        <v>3</v>
      </c>
      <c r="BD52" s="616">
        <f t="shared" si="56"/>
        <v>0</v>
      </c>
      <c r="BE52" s="242">
        <f t="shared" si="56"/>
        <v>3</v>
      </c>
    </row>
    <row r="53" spans="1:72" s="159" customFormat="1" ht="49.95" customHeight="1" thickBot="1" x14ac:dyDescent="0.3">
      <c r="A53" s="165"/>
      <c r="B53" s="1504" t="s">
        <v>47</v>
      </c>
      <c r="C53" s="1505"/>
      <c r="D53" s="1505"/>
      <c r="E53" s="1505"/>
      <c r="F53" s="1505"/>
      <c r="G53" s="1505"/>
      <c r="H53" s="1505"/>
      <c r="I53" s="1505"/>
      <c r="J53" s="1505"/>
      <c r="K53" s="1505"/>
      <c r="L53" s="1505"/>
      <c r="M53" s="1505"/>
      <c r="N53" s="1505"/>
      <c r="O53" s="1505"/>
      <c r="P53" s="1505"/>
      <c r="Q53" s="1505"/>
      <c r="R53" s="1505"/>
      <c r="S53" s="1505"/>
      <c r="T53" s="1505"/>
      <c r="U53" s="1505"/>
      <c r="V53" s="1505"/>
      <c r="W53" s="1505"/>
      <c r="X53" s="1505"/>
      <c r="Y53" s="1505"/>
      <c r="Z53" s="1505"/>
      <c r="AA53" s="1505"/>
      <c r="AB53" s="1505"/>
      <c r="AC53" s="1505"/>
      <c r="AD53" s="1506"/>
      <c r="AE53" s="237">
        <f>AE40+AE52</f>
        <v>30.5</v>
      </c>
      <c r="AF53" s="764">
        <f>AF40+AF52</f>
        <v>915</v>
      </c>
      <c r="AG53" s="763">
        <f>AG40+AG52</f>
        <v>378</v>
      </c>
      <c r="AH53" s="195">
        <f>AH40+AH52</f>
        <v>216</v>
      </c>
      <c r="AI53" s="238"/>
      <c r="AJ53" s="239">
        <f>AJ40+AJ52</f>
        <v>18</v>
      </c>
      <c r="AK53" s="238"/>
      <c r="AL53" s="240">
        <f>AL40+AL52</f>
        <v>144</v>
      </c>
      <c r="AM53" s="345"/>
      <c r="AN53" s="346"/>
      <c r="AO53" s="502">
        <f t="shared" ref="AO53:BE53" si="57">AO40+AO52</f>
        <v>537</v>
      </c>
      <c r="AP53" s="241">
        <f t="shared" si="57"/>
        <v>4</v>
      </c>
      <c r="AQ53" s="507">
        <f t="shared" si="57"/>
        <v>3</v>
      </c>
      <c r="AR53" s="507">
        <f t="shared" si="57"/>
        <v>7</v>
      </c>
      <c r="AS53" s="504">
        <f t="shared" si="57"/>
        <v>0</v>
      </c>
      <c r="AT53" s="504">
        <f t="shared" si="57"/>
        <v>0</v>
      </c>
      <c r="AU53" s="504">
        <f t="shared" si="57"/>
        <v>0</v>
      </c>
      <c r="AV53" s="504">
        <f t="shared" si="57"/>
        <v>0</v>
      </c>
      <c r="AW53" s="504">
        <f t="shared" si="57"/>
        <v>0</v>
      </c>
      <c r="AX53" s="333">
        <f t="shared" si="57"/>
        <v>14</v>
      </c>
      <c r="AY53" s="334">
        <f t="shared" si="57"/>
        <v>8.5</v>
      </c>
      <c r="AZ53" s="1186">
        <f t="shared" si="57"/>
        <v>1</v>
      </c>
      <c r="BA53" s="1185">
        <f t="shared" si="57"/>
        <v>4.5</v>
      </c>
      <c r="BB53" s="333">
        <f t="shared" si="57"/>
        <v>14</v>
      </c>
      <c r="BC53" s="334">
        <f t="shared" si="57"/>
        <v>7</v>
      </c>
      <c r="BD53" s="506">
        <f t="shared" si="57"/>
        <v>0</v>
      </c>
      <c r="BE53" s="335">
        <f t="shared" si="57"/>
        <v>7</v>
      </c>
    </row>
    <row r="54" spans="1:72" s="159" customFormat="1" ht="49.95" customHeight="1" thickBot="1" x14ac:dyDescent="0.3">
      <c r="B54" s="1231" t="s">
        <v>44</v>
      </c>
      <c r="C54" s="1232"/>
      <c r="D54" s="1232"/>
      <c r="E54" s="1232"/>
      <c r="F54" s="1232"/>
      <c r="G54" s="1232"/>
      <c r="H54" s="1232"/>
      <c r="I54" s="1232"/>
      <c r="J54" s="1232"/>
      <c r="K54" s="1232"/>
      <c r="L54" s="1232"/>
      <c r="M54" s="1232"/>
      <c r="N54" s="1232"/>
      <c r="O54" s="1232"/>
      <c r="P54" s="1232"/>
      <c r="Q54" s="1232"/>
      <c r="R54" s="1232"/>
      <c r="S54" s="1232"/>
      <c r="T54" s="1232"/>
      <c r="U54" s="1232"/>
      <c r="V54" s="1232"/>
      <c r="W54" s="1232"/>
      <c r="X54" s="1232"/>
      <c r="Y54" s="1232"/>
      <c r="Z54" s="1232"/>
      <c r="AA54" s="1232"/>
      <c r="AB54" s="1232"/>
      <c r="AC54" s="1232"/>
      <c r="AD54" s="1503"/>
      <c r="AE54" s="233">
        <f>AE35+AE53</f>
        <v>53</v>
      </c>
      <c r="AF54" s="242">
        <f>AF35+AF53</f>
        <v>1590</v>
      </c>
      <c r="AG54" s="230">
        <f>AG35+AG53</f>
        <v>540</v>
      </c>
      <c r="AH54" s="231">
        <f>AH35+AH53</f>
        <v>279</v>
      </c>
      <c r="AI54" s="231"/>
      <c r="AJ54" s="231">
        <f>AJ35+AJ53</f>
        <v>72</v>
      </c>
      <c r="AK54" s="231"/>
      <c r="AL54" s="232">
        <f>AL35+AL53</f>
        <v>189</v>
      </c>
      <c r="AM54" s="232"/>
      <c r="AN54" s="242"/>
      <c r="AO54" s="243">
        <f t="shared" ref="AO54:BE54" si="58">AO35+AO53</f>
        <v>1050</v>
      </c>
      <c r="AP54" s="244">
        <f t="shared" si="58"/>
        <v>5</v>
      </c>
      <c r="AQ54" s="215">
        <f t="shared" si="58"/>
        <v>8</v>
      </c>
      <c r="AR54" s="215">
        <f t="shared" si="58"/>
        <v>9</v>
      </c>
      <c r="AS54" s="504">
        <f t="shared" si="58"/>
        <v>0</v>
      </c>
      <c r="AT54" s="244">
        <f t="shared" si="58"/>
        <v>1</v>
      </c>
      <c r="AU54" s="504">
        <f t="shared" si="58"/>
        <v>0</v>
      </c>
      <c r="AV54" s="504">
        <f t="shared" si="58"/>
        <v>0</v>
      </c>
      <c r="AW54" s="504">
        <f t="shared" si="58"/>
        <v>0</v>
      </c>
      <c r="AX54" s="233">
        <f t="shared" si="58"/>
        <v>20</v>
      </c>
      <c r="AY54" s="231">
        <f t="shared" si="58"/>
        <v>10.5</v>
      </c>
      <c r="AZ54" s="231">
        <f t="shared" si="58"/>
        <v>4</v>
      </c>
      <c r="BA54" s="242">
        <f t="shared" si="58"/>
        <v>5.5</v>
      </c>
      <c r="BB54" s="214">
        <f t="shared" si="58"/>
        <v>20</v>
      </c>
      <c r="BC54" s="215">
        <f t="shared" si="58"/>
        <v>10</v>
      </c>
      <c r="BD54" s="716">
        <f t="shared" si="58"/>
        <v>0</v>
      </c>
      <c r="BE54" s="216">
        <f t="shared" si="58"/>
        <v>10</v>
      </c>
    </row>
    <row r="55" spans="1:72" s="159" customFormat="1" ht="46.8" customHeight="1" x14ac:dyDescent="0.25">
      <c r="B55" s="1237"/>
      <c r="C55" s="686"/>
      <c r="D55" s="686"/>
      <c r="E55" s="686"/>
      <c r="F55" s="686"/>
      <c r="G55" s="686"/>
      <c r="H55" s="686"/>
      <c r="I55" s="686"/>
      <c r="J55" s="686"/>
      <c r="K55" s="686"/>
      <c r="L55" s="686"/>
      <c r="M55" s="686"/>
      <c r="N55" s="686"/>
      <c r="O55" s="686"/>
      <c r="P55" s="686"/>
      <c r="Q55" s="686"/>
      <c r="R55" s="686"/>
      <c r="S55" s="686"/>
      <c r="T55" s="686"/>
      <c r="U55" s="1239"/>
      <c r="V55" s="1239"/>
      <c r="W55" s="245"/>
      <c r="X55" s="245"/>
      <c r="Y55" s="246"/>
      <c r="Z55" s="246"/>
      <c r="AA55" s="247"/>
      <c r="AB55" s="1240" t="s">
        <v>30</v>
      </c>
      <c r="AC55" s="1241"/>
      <c r="AD55" s="1242"/>
      <c r="AE55" s="1502" t="s">
        <v>31</v>
      </c>
      <c r="AF55" s="1251"/>
      <c r="AG55" s="1251"/>
      <c r="AH55" s="1251"/>
      <c r="AI55" s="1251"/>
      <c r="AJ55" s="1251"/>
      <c r="AK55" s="1251"/>
      <c r="AL55" s="1251"/>
      <c r="AM55" s="1251"/>
      <c r="AN55" s="1251"/>
      <c r="AO55" s="1251"/>
      <c r="AP55" s="248">
        <f>AP54</f>
        <v>5</v>
      </c>
      <c r="AQ55" s="249"/>
      <c r="AR55" s="249"/>
      <c r="AS55" s="249"/>
      <c r="AT55" s="249"/>
      <c r="AU55" s="249"/>
      <c r="AV55" s="249"/>
      <c r="AW55" s="250"/>
      <c r="AX55" s="1252">
        <f>COUNTIF(AP22:AP25,"7")+COUNTIF(AP28:AP29,"7")+COUNTIF(AP44,"7")+COUNTIF(AP46,"7")+COUNTIF(AP48:AP48,"7")+COUNTIF(AP50:AP51,"7")+COUNTIF(AP38:AP39,"7")+COUNTIF(AP33,"7")</f>
        <v>3</v>
      </c>
      <c r="AY55" s="1253"/>
      <c r="AZ55" s="1253"/>
      <c r="BA55" s="1253"/>
      <c r="BB55" s="1939">
        <f>COUNTIF(AP22:AP25,"8")+COUNTIF(AP28:AP29,"8")+COUNTIF(AP44,"8")+COUNTIF(AP46,"8")+COUNTIF(AP48:AP48,"8")+COUNTIF(AP50:AP51,"8")+COUNTIF(AP38:AP39,"8")+COUNTIF(AP33,"8")</f>
        <v>2</v>
      </c>
      <c r="BC55" s="1847"/>
      <c r="BD55" s="1847"/>
      <c r="BE55" s="1848"/>
    </row>
    <row r="56" spans="1:72" s="159" customFormat="1" ht="46.8" customHeight="1" x14ac:dyDescent="0.25">
      <c r="B56" s="1238"/>
      <c r="C56" s="686"/>
      <c r="D56" s="686"/>
      <c r="E56" s="686"/>
      <c r="F56" s="686"/>
      <c r="G56" s="686"/>
      <c r="H56" s="686"/>
      <c r="I56" s="686"/>
      <c r="J56" s="686"/>
      <c r="K56" s="686"/>
      <c r="L56" s="686"/>
      <c r="M56" s="686"/>
      <c r="N56" s="686"/>
      <c r="O56" s="686"/>
      <c r="P56" s="686"/>
      <c r="Q56" s="686"/>
      <c r="R56" s="686"/>
      <c r="S56" s="686"/>
      <c r="T56" s="686"/>
      <c r="U56" s="1228"/>
      <c r="V56" s="1228"/>
      <c r="W56" s="245"/>
      <c r="X56" s="245"/>
      <c r="Y56" s="246"/>
      <c r="Z56" s="246"/>
      <c r="AA56" s="246"/>
      <c r="AB56" s="1243"/>
      <c r="AC56" s="1244"/>
      <c r="AD56" s="1245"/>
      <c r="AE56" s="1207" t="s">
        <v>32</v>
      </c>
      <c r="AF56" s="1208"/>
      <c r="AG56" s="1208"/>
      <c r="AH56" s="1208"/>
      <c r="AI56" s="1208"/>
      <c r="AJ56" s="1208"/>
      <c r="AK56" s="1208"/>
      <c r="AL56" s="1208"/>
      <c r="AM56" s="1208"/>
      <c r="AN56" s="1208"/>
      <c r="AO56" s="1208"/>
      <c r="AP56" s="251"/>
      <c r="AQ56" s="252">
        <f>AQ54</f>
        <v>8</v>
      </c>
      <c r="AR56" s="252"/>
      <c r="AS56" s="252"/>
      <c r="AT56" s="252"/>
      <c r="AU56" s="252"/>
      <c r="AV56" s="252"/>
      <c r="AW56" s="253"/>
      <c r="AX56" s="1209">
        <f>COUNTIF(AQ22:AQ25,"7")+COUNTIF(AQ28:AQ29,"7")+COUNTIF(AQ44,"7")+COUNTIF(AQ46,"7")+COUNTIF(AQ48:AQ48,"7")+COUNTIF(AQ50:AQ51,"7")+COUNTIF(AQ38:AQ39,"7")+COUNTIF(AQ33,"7")</f>
        <v>6</v>
      </c>
      <c r="AY56" s="1210"/>
      <c r="AZ56" s="1210"/>
      <c r="BA56" s="1210"/>
      <c r="BB56" s="1849">
        <f>COUNTIF(AQ22:AQ25,"8")+COUNTIF(AQ28:AQ29,"8")+COUNTIF(AQ44,"8")+COUNTIF(AQ46,"8")+COUNTIF(AQ48:AQ48,"8")+COUNTIF(AQ50:AQ51,"8")+COUNTIF(AQ38:AQ39,"8")+COUNTIF(AQ33,"8")</f>
        <v>2</v>
      </c>
      <c r="BC56" s="1850"/>
      <c r="BD56" s="1850"/>
      <c r="BE56" s="1851"/>
    </row>
    <row r="57" spans="1:72" s="159" customFormat="1" ht="46.8" customHeight="1" x14ac:dyDescent="0.25">
      <c r="B57" s="1238"/>
      <c r="C57" s="686"/>
      <c r="D57" s="686"/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686"/>
      <c r="P57" s="686"/>
      <c r="Q57" s="686"/>
      <c r="R57" s="686"/>
      <c r="S57" s="686"/>
      <c r="T57" s="686"/>
      <c r="U57" s="1228"/>
      <c r="V57" s="1228"/>
      <c r="W57" s="245"/>
      <c r="X57" s="245"/>
      <c r="Y57" s="246"/>
      <c r="Z57" s="246"/>
      <c r="AA57" s="246"/>
      <c r="AB57" s="1243"/>
      <c r="AC57" s="1244"/>
      <c r="AD57" s="1245"/>
      <c r="AE57" s="1229" t="s">
        <v>33</v>
      </c>
      <c r="AF57" s="1230"/>
      <c r="AG57" s="1230"/>
      <c r="AH57" s="1230"/>
      <c r="AI57" s="1230"/>
      <c r="AJ57" s="1230"/>
      <c r="AK57" s="1230"/>
      <c r="AL57" s="1230"/>
      <c r="AM57" s="1230"/>
      <c r="AN57" s="1230"/>
      <c r="AO57" s="1230"/>
      <c r="AP57" s="251"/>
      <c r="AQ57" s="252"/>
      <c r="AR57" s="252">
        <f>AR54</f>
        <v>9</v>
      </c>
      <c r="AS57" s="252"/>
      <c r="AT57" s="252"/>
      <c r="AU57" s="252"/>
      <c r="AV57" s="252"/>
      <c r="AW57" s="253"/>
      <c r="AX57" s="1209">
        <f>COUNTIF(AR22:AR25,"7")+COUNTIF(AR28:AR29,"7")+COUNTIF(AR44,"7")+COUNTIF(AR46,"7")+COUNTIF(AR48:AR48,"7")+COUNTIF(AR50:AR51,"7")+COUNTIF(AR38:AR39,"7")+COUNTIF(AR33,"7")</f>
        <v>6</v>
      </c>
      <c r="AY57" s="1210"/>
      <c r="AZ57" s="1210"/>
      <c r="BA57" s="1210"/>
      <c r="BB57" s="1849">
        <f>COUNTIF(AR22:AR25,"8")+COUNTIF(AR28:AR29,"8")+COUNTIF(AR44,"8")+COUNTIF(AR46,"8")+COUNTIF(AR48:AR48,"8")/2+COUNTIF(AR50:AR51,"8")+COUNTIF(AR38:AR39,"8")+COUNTIF(AR33,"8")</f>
        <v>3</v>
      </c>
      <c r="BC57" s="1850"/>
      <c r="BD57" s="1850"/>
      <c r="BE57" s="1851"/>
    </row>
    <row r="58" spans="1:72" s="159" customFormat="1" ht="46.8" customHeight="1" x14ac:dyDescent="0.25">
      <c r="B58" s="1238"/>
      <c r="C58" s="686"/>
      <c r="D58" s="686"/>
      <c r="E58" s="686"/>
      <c r="F58" s="686"/>
      <c r="G58" s="686"/>
      <c r="H58" s="686"/>
      <c r="I58" s="686"/>
      <c r="J58" s="686"/>
      <c r="K58" s="686"/>
      <c r="L58" s="686"/>
      <c r="M58" s="686"/>
      <c r="N58" s="686"/>
      <c r="O58" s="686"/>
      <c r="P58" s="686"/>
      <c r="Q58" s="686"/>
      <c r="R58" s="686"/>
      <c r="S58" s="686"/>
      <c r="T58" s="684" t="s">
        <v>34</v>
      </c>
      <c r="U58" s="1235"/>
      <c r="V58" s="1235"/>
      <c r="W58" s="245"/>
      <c r="X58" s="245"/>
      <c r="Y58" s="246"/>
      <c r="Z58" s="246"/>
      <c r="AA58" s="246"/>
      <c r="AB58" s="1243"/>
      <c r="AC58" s="1244"/>
      <c r="AD58" s="1245"/>
      <c r="AE58" s="1207" t="s">
        <v>35</v>
      </c>
      <c r="AF58" s="1208"/>
      <c r="AG58" s="1208"/>
      <c r="AH58" s="1208"/>
      <c r="AI58" s="1208"/>
      <c r="AJ58" s="1208"/>
      <c r="AK58" s="1208"/>
      <c r="AL58" s="1208"/>
      <c r="AM58" s="1208"/>
      <c r="AN58" s="1208"/>
      <c r="AO58" s="1208"/>
      <c r="AP58" s="251"/>
      <c r="AQ58" s="252"/>
      <c r="AR58" s="252"/>
      <c r="AS58" s="252"/>
      <c r="AT58" s="252"/>
      <c r="AU58" s="252"/>
      <c r="AV58" s="252"/>
      <c r="AW58" s="253"/>
      <c r="AX58" s="1209"/>
      <c r="AY58" s="1210"/>
      <c r="AZ58" s="1210"/>
      <c r="BA58" s="1210"/>
      <c r="BB58" s="1852"/>
      <c r="BC58" s="1853"/>
      <c r="BD58" s="1853"/>
      <c r="BE58" s="1854"/>
    </row>
    <row r="59" spans="1:72" s="159" customFormat="1" ht="46.8" customHeight="1" x14ac:dyDescent="0.5">
      <c r="B59" s="1238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1222" t="s">
        <v>128</v>
      </c>
      <c r="U59" s="1222"/>
      <c r="V59" s="685"/>
      <c r="W59" s="245"/>
      <c r="X59" s="245"/>
      <c r="Y59" s="254"/>
      <c r="Z59" s="254"/>
      <c r="AA59" s="254"/>
      <c r="AB59" s="1243"/>
      <c r="AC59" s="1244"/>
      <c r="AD59" s="1245"/>
      <c r="AE59" s="1207" t="s">
        <v>36</v>
      </c>
      <c r="AF59" s="1208"/>
      <c r="AG59" s="1208"/>
      <c r="AH59" s="1208"/>
      <c r="AI59" s="1208"/>
      <c r="AJ59" s="1208"/>
      <c r="AK59" s="1208"/>
      <c r="AL59" s="1208"/>
      <c r="AM59" s="1208"/>
      <c r="AN59" s="1208"/>
      <c r="AO59" s="1208"/>
      <c r="AP59" s="251"/>
      <c r="AQ59" s="252"/>
      <c r="AR59" s="252"/>
      <c r="AS59" s="252"/>
      <c r="AT59" s="252">
        <f>AT54</f>
        <v>1</v>
      </c>
      <c r="AU59" s="252"/>
      <c r="AV59" s="252"/>
      <c r="AW59" s="253"/>
      <c r="AX59" s="1608">
        <f>COUNTIF(AT22:AT25,"7")+COUNTIF(AT28:AT29,"7")+COUNTIF(AT44,"7")+COUNTIF(AT46,"7")+COUNTIF(AT48:AT48,"7")+COUNTIF(AT50:AT51,"7")+COUNTIF(AT38:AT39,"7")+COUNTIF(AT33,"7")</f>
        <v>1</v>
      </c>
      <c r="AY59" s="1225"/>
      <c r="AZ59" s="1225"/>
      <c r="BA59" s="1225"/>
      <c r="BB59" s="1855">
        <f>COUNTIF(AT22:AT25,"4")+COUNTIF(AT28:AT29,"4")+COUNTIF(AT33:AT33,"4")+COUNTIF(AT38:AT39,"4")+COUNTIF(AT44:AT51,"4")</f>
        <v>0</v>
      </c>
      <c r="BC59" s="1748"/>
      <c r="BD59" s="1748"/>
      <c r="BE59" s="1752"/>
    </row>
    <row r="60" spans="1:72" s="159" customFormat="1" ht="46.8" customHeight="1" x14ac:dyDescent="0.25">
      <c r="B60" s="1238"/>
      <c r="C60" s="686"/>
      <c r="D60" s="686"/>
      <c r="E60" s="686"/>
      <c r="F60" s="686"/>
      <c r="G60" s="686"/>
      <c r="H60" s="686"/>
      <c r="I60" s="686"/>
      <c r="J60" s="686"/>
      <c r="K60" s="686"/>
      <c r="L60" s="686"/>
      <c r="M60" s="686"/>
      <c r="N60" s="686"/>
      <c r="O60" s="686"/>
      <c r="P60" s="686"/>
      <c r="Q60" s="686"/>
      <c r="R60" s="686"/>
      <c r="S60" s="686"/>
      <c r="T60" s="1215" t="s">
        <v>129</v>
      </c>
      <c r="U60" s="1215"/>
      <c r="V60" s="685"/>
      <c r="W60" s="245"/>
      <c r="X60" s="245"/>
      <c r="Y60" s="246"/>
      <c r="Z60" s="246"/>
      <c r="AA60" s="246"/>
      <c r="AB60" s="1243"/>
      <c r="AC60" s="1244"/>
      <c r="AD60" s="1245"/>
      <c r="AE60" s="1207" t="s">
        <v>78</v>
      </c>
      <c r="AF60" s="1208"/>
      <c r="AG60" s="1208"/>
      <c r="AH60" s="1208"/>
      <c r="AI60" s="1208"/>
      <c r="AJ60" s="1208"/>
      <c r="AK60" s="1208"/>
      <c r="AL60" s="1208"/>
      <c r="AM60" s="1208"/>
      <c r="AN60" s="1208"/>
      <c r="AO60" s="1208"/>
      <c r="AP60" s="251"/>
      <c r="AQ60" s="252"/>
      <c r="AR60" s="252"/>
      <c r="AS60" s="252"/>
      <c r="AT60" s="252"/>
      <c r="AU60" s="252"/>
      <c r="AV60" s="252"/>
      <c r="AW60" s="253"/>
      <c r="AX60" s="1209"/>
      <c r="AY60" s="1210"/>
      <c r="AZ60" s="1210"/>
      <c r="BA60" s="1210"/>
      <c r="BB60" s="1852"/>
      <c r="BC60" s="1853"/>
      <c r="BD60" s="1853"/>
      <c r="BE60" s="1854"/>
    </row>
    <row r="61" spans="1:72" s="159" customFormat="1" ht="46.8" customHeight="1" x14ac:dyDescent="0.25">
      <c r="B61" s="1238"/>
      <c r="C61" s="686"/>
      <c r="D61" s="686"/>
      <c r="E61" s="686"/>
      <c r="F61" s="686"/>
      <c r="G61" s="686"/>
      <c r="H61" s="686"/>
      <c r="I61" s="686"/>
      <c r="J61" s="686"/>
      <c r="K61" s="686"/>
      <c r="L61" s="686"/>
      <c r="M61" s="686"/>
      <c r="N61" s="686"/>
      <c r="O61" s="686"/>
      <c r="P61" s="686"/>
      <c r="Q61" s="686"/>
      <c r="R61" s="686"/>
      <c r="S61" s="686"/>
      <c r="T61" s="683" t="s">
        <v>130</v>
      </c>
      <c r="U61" s="255"/>
      <c r="V61" s="685"/>
      <c r="W61" s="245"/>
      <c r="X61" s="245"/>
      <c r="Y61" s="246"/>
      <c r="Z61" s="246"/>
      <c r="AA61" s="246"/>
      <c r="AB61" s="1243"/>
      <c r="AC61" s="1244"/>
      <c r="AD61" s="1245"/>
      <c r="AE61" s="1207" t="s">
        <v>24</v>
      </c>
      <c r="AF61" s="1208"/>
      <c r="AG61" s="1208"/>
      <c r="AH61" s="1208"/>
      <c r="AI61" s="1208"/>
      <c r="AJ61" s="1208"/>
      <c r="AK61" s="1208"/>
      <c r="AL61" s="1208"/>
      <c r="AM61" s="1208"/>
      <c r="AN61" s="1208"/>
      <c r="AO61" s="1208"/>
      <c r="AP61" s="359"/>
      <c r="AQ61" s="360"/>
      <c r="AR61" s="360"/>
      <c r="AS61" s="360"/>
      <c r="AT61" s="360"/>
      <c r="AU61" s="360"/>
      <c r="AV61" s="360"/>
      <c r="AW61" s="361"/>
      <c r="AX61" s="1486"/>
      <c r="AY61" s="1487"/>
      <c r="AZ61" s="1487"/>
      <c r="BA61" s="1487"/>
      <c r="BB61" s="1872"/>
      <c r="BC61" s="1873"/>
      <c r="BD61" s="1873"/>
      <c r="BE61" s="1874"/>
    </row>
    <row r="62" spans="1:72" s="159" customFormat="1" ht="46.8" customHeight="1" thickBot="1" x14ac:dyDescent="0.3">
      <c r="B62" s="1238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1215" t="s">
        <v>131</v>
      </c>
      <c r="U62" s="1215"/>
      <c r="V62" s="1215"/>
      <c r="W62" s="245"/>
      <c r="X62" s="245"/>
      <c r="Y62" s="246"/>
      <c r="Z62" s="246"/>
      <c r="AA62" s="246"/>
      <c r="AB62" s="1246"/>
      <c r="AC62" s="1247"/>
      <c r="AD62" s="1248"/>
      <c r="AE62" s="1216" t="s">
        <v>37</v>
      </c>
      <c r="AF62" s="1217"/>
      <c r="AG62" s="1217"/>
      <c r="AH62" s="1217"/>
      <c r="AI62" s="1217"/>
      <c r="AJ62" s="1217"/>
      <c r="AK62" s="1217"/>
      <c r="AL62" s="1217"/>
      <c r="AM62" s="1217"/>
      <c r="AN62" s="1217"/>
      <c r="AO62" s="1217"/>
      <c r="AP62" s="362"/>
      <c r="AQ62" s="363"/>
      <c r="AR62" s="363"/>
      <c r="AS62" s="363"/>
      <c r="AT62" s="363"/>
      <c r="AU62" s="363"/>
      <c r="AV62" s="363"/>
      <c r="AW62" s="364"/>
      <c r="AX62" s="1501"/>
      <c r="AY62" s="1498"/>
      <c r="AZ62" s="1498"/>
      <c r="BA62" s="1498"/>
      <c r="BB62" s="1875"/>
      <c r="BC62" s="1876"/>
      <c r="BD62" s="1876"/>
      <c r="BE62" s="1877"/>
    </row>
    <row r="63" spans="1:72" s="159" customFormat="1" ht="43.2" customHeight="1" thickBot="1" x14ac:dyDescent="0.3">
      <c r="B63" s="861"/>
      <c r="W63" s="259"/>
      <c r="X63" s="259"/>
      <c r="Y63" s="259"/>
      <c r="Z63" s="259"/>
      <c r="AA63" s="259"/>
      <c r="AB63" s="259"/>
      <c r="AC63" s="259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</row>
    <row r="64" spans="1:72" s="159" customFormat="1" ht="66.75" customHeight="1" thickBot="1" x14ac:dyDescent="0.75">
      <c r="B64" s="865">
        <v>1</v>
      </c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1789" t="s">
        <v>156</v>
      </c>
      <c r="U64" s="1790"/>
      <c r="V64" s="1790"/>
      <c r="W64" s="1790"/>
      <c r="X64" s="1790"/>
      <c r="Y64" s="1790"/>
      <c r="Z64" s="1790"/>
      <c r="AA64" s="1790"/>
      <c r="AB64" s="1790"/>
      <c r="AC64" s="1791"/>
      <c r="AD64" s="866"/>
      <c r="AE64" s="867" t="s">
        <v>232</v>
      </c>
      <c r="AF64" s="868" t="s">
        <v>233</v>
      </c>
      <c r="AG64" s="1792" t="s">
        <v>231</v>
      </c>
      <c r="AH64" s="1793"/>
      <c r="AI64" s="1793"/>
      <c r="AJ64" s="1793"/>
      <c r="AK64" s="1793"/>
      <c r="AL64" s="1793"/>
      <c r="AM64" s="1793"/>
      <c r="AN64" s="1793"/>
      <c r="AO64" s="1793"/>
      <c r="AP64" s="1793"/>
      <c r="AQ64" s="1793"/>
      <c r="AR64" s="1793"/>
      <c r="AS64" s="1793"/>
      <c r="AT64" s="1793"/>
      <c r="AU64" s="1793"/>
      <c r="AV64" s="1793"/>
      <c r="AW64" s="1793"/>
      <c r="AX64" s="1793"/>
      <c r="AY64" s="1793"/>
      <c r="AZ64" s="1793"/>
      <c r="BA64" s="1793"/>
      <c r="BB64" s="1793"/>
      <c r="BC64" s="1793"/>
      <c r="BD64" s="1793"/>
      <c r="BE64" s="1794"/>
    </row>
    <row r="65" spans="1:255" s="159" customFormat="1" ht="43.2" customHeight="1" x14ac:dyDescent="0.25">
      <c r="B65" s="861"/>
      <c r="W65" s="259"/>
      <c r="X65" s="259"/>
      <c r="Y65" s="259"/>
      <c r="Z65" s="259"/>
      <c r="AA65" s="259"/>
      <c r="AB65" s="259"/>
      <c r="AC65" s="259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</row>
    <row r="66" spans="1:255" s="15" customFormat="1" ht="36.75" customHeight="1" thickBot="1" x14ac:dyDescent="0.3">
      <c r="A66" s="497"/>
      <c r="B66" s="1856" t="s">
        <v>133</v>
      </c>
      <c r="C66" s="1856"/>
      <c r="D66" s="1856"/>
      <c r="E66" s="1856"/>
      <c r="F66" s="1856"/>
      <c r="G66" s="1856"/>
      <c r="H66" s="1856"/>
      <c r="I66" s="1856"/>
      <c r="J66" s="1856"/>
      <c r="K66" s="1856"/>
      <c r="L66" s="1856"/>
      <c r="M66" s="1856"/>
      <c r="N66" s="1856"/>
      <c r="O66" s="1856"/>
      <c r="P66" s="1856"/>
      <c r="Q66" s="1856"/>
      <c r="R66" s="1856"/>
      <c r="S66" s="1856"/>
      <c r="T66" s="1856"/>
      <c r="U66" s="1856"/>
      <c r="V66" s="1856"/>
      <c r="W66" s="1856"/>
      <c r="X66" s="1856"/>
      <c r="Y66" s="1856"/>
      <c r="Z66" s="1856"/>
      <c r="AA66" s="523"/>
      <c r="AB66" s="1857" t="s">
        <v>134</v>
      </c>
      <c r="AC66" s="1857"/>
      <c r="AD66" s="1857"/>
      <c r="AE66" s="1857"/>
      <c r="AF66" s="1857"/>
      <c r="AG66" s="1857"/>
      <c r="AH66" s="1857"/>
      <c r="AI66" s="1857"/>
      <c r="AJ66" s="1857"/>
      <c r="AK66" s="1857"/>
      <c r="AL66" s="1857"/>
      <c r="AM66" s="1857"/>
      <c r="AN66" s="1857"/>
      <c r="AO66" s="1857"/>
      <c r="AP66" s="1857"/>
      <c r="AQ66" s="1857"/>
      <c r="AR66" s="1857"/>
      <c r="AS66" s="1857"/>
      <c r="AT66" s="1857"/>
      <c r="AU66" s="1857"/>
      <c r="AV66" s="1857"/>
      <c r="AW66" s="1857"/>
      <c r="AX66" s="1857"/>
      <c r="AY66" s="1857"/>
    </row>
    <row r="67" spans="1:255" s="15" customFormat="1" ht="79.95" customHeight="1" thickBot="1" x14ac:dyDescent="0.3">
      <c r="A67" s="497"/>
      <c r="B67" s="571" t="s">
        <v>135</v>
      </c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  <c r="T67" s="1858" t="s">
        <v>136</v>
      </c>
      <c r="U67" s="1859"/>
      <c r="V67" s="1860" t="s">
        <v>137</v>
      </c>
      <c r="W67" s="1861"/>
      <c r="X67" s="1862" t="s">
        <v>138</v>
      </c>
      <c r="Y67" s="1863"/>
      <c r="Z67" s="1864" t="s">
        <v>139</v>
      </c>
      <c r="AA67" s="1865"/>
      <c r="AB67" s="567"/>
      <c r="AC67" s="569" t="s">
        <v>135</v>
      </c>
      <c r="AD67" s="1866" t="s">
        <v>140</v>
      </c>
      <c r="AE67" s="1867"/>
      <c r="AF67" s="1867"/>
      <c r="AG67" s="1867"/>
      <c r="AH67" s="1867"/>
      <c r="AI67" s="1867"/>
      <c r="AJ67" s="1867"/>
      <c r="AK67" s="1867"/>
      <c r="AL67" s="1867"/>
      <c r="AM67" s="1867"/>
      <c r="AN67" s="1867"/>
      <c r="AO67" s="1867"/>
      <c r="AP67" s="1867"/>
      <c r="AQ67" s="1867"/>
      <c r="AR67" s="1867"/>
      <c r="AS67" s="1867"/>
      <c r="AT67" s="1868"/>
      <c r="AU67" s="1869" t="s">
        <v>137</v>
      </c>
      <c r="AV67" s="1870"/>
      <c r="AW67" s="1870"/>
      <c r="AX67" s="1870"/>
      <c r="AY67" s="1870"/>
      <c r="AZ67" s="1871"/>
    </row>
    <row r="68" spans="1:255" s="15" customFormat="1" ht="49.95" customHeight="1" thickBot="1" x14ac:dyDescent="0.3">
      <c r="A68" s="497"/>
      <c r="B68" s="573">
        <v>1</v>
      </c>
      <c r="C68" s="572"/>
      <c r="D68" s="572"/>
      <c r="E68" s="572"/>
      <c r="F68" s="572"/>
      <c r="G68" s="572"/>
      <c r="H68" s="572"/>
      <c r="I68" s="572"/>
      <c r="J68" s="572"/>
      <c r="K68" s="572"/>
      <c r="L68" s="572"/>
      <c r="M68" s="572"/>
      <c r="N68" s="572"/>
      <c r="O68" s="572"/>
      <c r="P68" s="572"/>
      <c r="Q68" s="572"/>
      <c r="R68" s="572"/>
      <c r="S68" s="572"/>
      <c r="T68" s="1902" t="s">
        <v>234</v>
      </c>
      <c r="U68" s="1903"/>
      <c r="V68" s="1904" t="s">
        <v>224</v>
      </c>
      <c r="W68" s="1861"/>
      <c r="X68" s="1862">
        <v>5</v>
      </c>
      <c r="Y68" s="1863"/>
      <c r="Z68" s="1862">
        <v>8</v>
      </c>
      <c r="AA68" s="1865"/>
      <c r="AB68" s="568"/>
      <c r="AC68" s="570">
        <v>1</v>
      </c>
      <c r="AD68" s="1905" t="s">
        <v>141</v>
      </c>
      <c r="AE68" s="1906"/>
      <c r="AF68" s="1906"/>
      <c r="AG68" s="1906"/>
      <c r="AH68" s="1906"/>
      <c r="AI68" s="1906"/>
      <c r="AJ68" s="1906"/>
      <c r="AK68" s="1906"/>
      <c r="AL68" s="1906"/>
      <c r="AM68" s="1906"/>
      <c r="AN68" s="1906"/>
      <c r="AO68" s="1906"/>
      <c r="AP68" s="1906"/>
      <c r="AQ68" s="1906"/>
      <c r="AR68" s="1906"/>
      <c r="AS68" s="1906"/>
      <c r="AT68" s="1907"/>
      <c r="AU68" s="1908" t="s">
        <v>230</v>
      </c>
      <c r="AV68" s="1909"/>
      <c r="AW68" s="1909"/>
      <c r="AX68" s="1909"/>
      <c r="AY68" s="1909"/>
      <c r="AZ68" s="1910"/>
    </row>
    <row r="69" spans="1:255" s="15" customFormat="1" ht="40.049999999999997" customHeight="1" x14ac:dyDescent="0.25">
      <c r="A69" s="497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524"/>
      <c r="V69" s="525"/>
      <c r="W69" s="526"/>
      <c r="X69" s="526"/>
      <c r="Y69" s="527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9"/>
      <c r="AR69" s="529"/>
      <c r="AS69" s="529"/>
      <c r="AT69" s="528"/>
      <c r="AU69" s="530"/>
      <c r="AV69" s="530"/>
      <c r="AW69" s="530"/>
      <c r="AX69" s="530"/>
      <c r="AY69" s="530"/>
    </row>
    <row r="70" spans="1:255" s="15" customFormat="1" ht="40.049999999999997" customHeight="1" x14ac:dyDescent="0.25">
      <c r="A70" s="497"/>
      <c r="B70" s="1880" t="s">
        <v>142</v>
      </c>
      <c r="C70" s="1881"/>
      <c r="D70" s="1881"/>
      <c r="E70" s="1881"/>
      <c r="F70" s="1881"/>
      <c r="G70" s="1881"/>
      <c r="H70" s="1881"/>
      <c r="I70" s="1881"/>
      <c r="J70" s="1881"/>
      <c r="K70" s="1881"/>
      <c r="L70" s="1881"/>
      <c r="M70" s="1881"/>
      <c r="N70" s="1881"/>
      <c r="O70" s="1881"/>
      <c r="P70" s="1881"/>
      <c r="Q70" s="1881"/>
      <c r="R70" s="1881"/>
      <c r="S70" s="1881"/>
      <c r="T70" s="1881"/>
      <c r="U70" s="1881"/>
      <c r="V70" s="1881"/>
      <c r="W70" s="1881"/>
      <c r="X70" s="1881"/>
      <c r="Y70" s="1881"/>
      <c r="Z70" s="1881"/>
      <c r="AA70" s="1881"/>
      <c r="AB70" s="1881"/>
      <c r="AC70" s="531"/>
      <c r="AD70" s="531"/>
      <c r="AE70" s="531"/>
      <c r="AF70" s="531"/>
      <c r="AG70" s="531"/>
      <c r="AH70" s="531"/>
      <c r="AI70" s="531"/>
      <c r="AJ70" s="531"/>
      <c r="AK70" s="531"/>
      <c r="AL70" s="531"/>
      <c r="AM70" s="531"/>
      <c r="AN70" s="531"/>
      <c r="AO70" s="531"/>
      <c r="AP70" s="531"/>
      <c r="AQ70" s="531"/>
      <c r="AR70" s="531"/>
      <c r="AS70" s="531"/>
      <c r="AT70" s="531"/>
      <c r="AU70" s="531"/>
      <c r="AV70" s="531"/>
      <c r="AW70" s="531"/>
      <c r="AX70" s="531"/>
      <c r="AY70" s="531"/>
      <c r="AZ70" s="531"/>
      <c r="BA70" s="531"/>
      <c r="BB70" s="531"/>
      <c r="BC70" s="531"/>
    </row>
    <row r="71" spans="1:255" s="1" customFormat="1" ht="12.75" customHeight="1" thickBot="1" x14ac:dyDescent="0.3">
      <c r="A71" s="495"/>
      <c r="B71" s="42"/>
      <c r="U71" s="2"/>
      <c r="V71" s="3"/>
      <c r="W71" s="4"/>
      <c r="X71" s="5"/>
      <c r="Y71" s="5"/>
      <c r="Z71" s="5"/>
      <c r="AA71" s="5"/>
      <c r="AB71" s="5"/>
      <c r="AC71" s="5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255" s="533" customFormat="1" ht="40.049999999999997" customHeight="1" thickTop="1" x14ac:dyDescent="0.55000000000000004">
      <c r="A72" s="769"/>
      <c r="B72" s="1882" t="s">
        <v>143</v>
      </c>
      <c r="C72" s="1883"/>
      <c r="D72" s="1883"/>
      <c r="E72" s="1883"/>
      <c r="F72" s="1883"/>
      <c r="G72" s="1883"/>
      <c r="H72" s="1883"/>
      <c r="I72" s="1883"/>
      <c r="J72" s="1883"/>
      <c r="K72" s="1883"/>
      <c r="L72" s="1883"/>
      <c r="M72" s="1883"/>
      <c r="N72" s="1883"/>
      <c r="O72" s="1883"/>
      <c r="P72" s="1883"/>
      <c r="Q72" s="1883"/>
      <c r="R72" s="1883"/>
      <c r="S72" s="1883"/>
      <c r="T72" s="1884"/>
      <c r="U72" s="1891" t="s">
        <v>144</v>
      </c>
      <c r="V72" s="1882" t="s">
        <v>145</v>
      </c>
      <c r="W72" s="1883"/>
      <c r="X72" s="1884"/>
      <c r="Y72" s="1894" t="s">
        <v>146</v>
      </c>
      <c r="Z72" s="1895"/>
      <c r="AA72" s="1898" t="s">
        <v>147</v>
      </c>
      <c r="AB72" s="1899"/>
      <c r="AC72" s="532"/>
      <c r="AD72" s="532"/>
      <c r="AE72" s="1707"/>
      <c r="AF72" s="1707"/>
      <c r="AG72" s="1707"/>
      <c r="AH72" s="1707"/>
      <c r="AI72" s="694"/>
      <c r="AJ72" s="694"/>
      <c r="AK72" s="1886"/>
      <c r="AL72" s="1886"/>
      <c r="AM72" s="1886"/>
      <c r="AN72" s="1886"/>
      <c r="AO72" s="1886"/>
      <c r="AP72" s="1886"/>
      <c r="AQ72" s="1707"/>
      <c r="AR72" s="1707"/>
      <c r="AS72" s="1707"/>
      <c r="AT72" s="1707"/>
      <c r="AU72" s="1707"/>
      <c r="AV72" s="1707"/>
      <c r="AW72" s="1878"/>
      <c r="AX72" s="1878"/>
      <c r="AY72" s="1879"/>
      <c r="AZ72" s="1879"/>
      <c r="BA72" s="1879"/>
      <c r="BB72" s="532"/>
      <c r="BC72" s="532"/>
      <c r="BD72" s="532"/>
      <c r="BE72" s="532"/>
      <c r="BF72" s="532"/>
      <c r="BG72" s="532"/>
      <c r="BH72" s="532"/>
      <c r="BI72" s="532"/>
      <c r="BJ72" s="532"/>
      <c r="BK72" s="532"/>
      <c r="BL72" s="532"/>
      <c r="BM72" s="532"/>
      <c r="BN72" s="532"/>
      <c r="BO72" s="532"/>
      <c r="BP72" s="532"/>
      <c r="BQ72" s="532"/>
      <c r="BR72" s="532"/>
      <c r="BS72" s="532"/>
      <c r="BT72" s="532"/>
      <c r="BU72" s="532"/>
      <c r="BV72" s="532"/>
      <c r="BW72" s="532"/>
      <c r="BX72" s="532"/>
      <c r="BY72" s="532"/>
      <c r="BZ72" s="532"/>
      <c r="CA72" s="532"/>
      <c r="CB72" s="532"/>
      <c r="CC72" s="532"/>
      <c r="CD72" s="532"/>
      <c r="CE72" s="532"/>
      <c r="CF72" s="532"/>
      <c r="CG72" s="532"/>
      <c r="CH72" s="532"/>
      <c r="CI72" s="532"/>
      <c r="CJ72" s="532"/>
      <c r="CK72" s="532"/>
      <c r="CL72" s="532"/>
      <c r="CM72" s="532"/>
      <c r="CN72" s="532"/>
      <c r="CO72" s="532"/>
      <c r="CP72" s="532"/>
      <c r="CQ72" s="532"/>
      <c r="CR72" s="532"/>
      <c r="CS72" s="532"/>
      <c r="CT72" s="532"/>
      <c r="CU72" s="532"/>
      <c r="CV72" s="532"/>
      <c r="CW72" s="532"/>
      <c r="CX72" s="532"/>
      <c r="CY72" s="532"/>
      <c r="CZ72" s="532"/>
      <c r="DA72" s="532"/>
      <c r="DB72" s="532"/>
      <c r="DC72" s="532"/>
      <c r="DD72" s="532"/>
      <c r="DE72" s="532"/>
      <c r="DF72" s="532"/>
      <c r="DG72" s="532"/>
      <c r="DH72" s="532"/>
      <c r="DI72" s="532"/>
      <c r="DJ72" s="532"/>
      <c r="DK72" s="532"/>
      <c r="DL72" s="532"/>
      <c r="DM72" s="532"/>
      <c r="DN72" s="532"/>
      <c r="DO72" s="532"/>
      <c r="DP72" s="532"/>
      <c r="DQ72" s="532"/>
      <c r="DR72" s="532"/>
      <c r="DS72" s="532"/>
      <c r="DT72" s="532"/>
      <c r="DU72" s="532"/>
      <c r="DV72" s="532"/>
      <c r="DW72" s="532"/>
      <c r="DX72" s="532"/>
      <c r="DY72" s="532"/>
      <c r="DZ72" s="532"/>
      <c r="EA72" s="532"/>
      <c r="EB72" s="532"/>
      <c r="EC72" s="532"/>
      <c r="ED72" s="532"/>
      <c r="EE72" s="532"/>
      <c r="EF72" s="532"/>
      <c r="EG72" s="532"/>
      <c r="EH72" s="532"/>
      <c r="EI72" s="532"/>
      <c r="EJ72" s="532"/>
      <c r="EK72" s="532"/>
      <c r="EL72" s="532"/>
      <c r="EM72" s="532"/>
      <c r="EN72" s="532"/>
      <c r="EO72" s="532"/>
      <c r="EP72" s="532"/>
      <c r="EQ72" s="532"/>
      <c r="ER72" s="532"/>
      <c r="ES72" s="532"/>
      <c r="ET72" s="532"/>
      <c r="EU72" s="532"/>
      <c r="EV72" s="532"/>
      <c r="EW72" s="532"/>
      <c r="EX72" s="532"/>
      <c r="EY72" s="532"/>
      <c r="EZ72" s="532"/>
      <c r="FA72" s="532"/>
      <c r="FB72" s="532"/>
      <c r="FC72" s="532"/>
      <c r="FD72" s="532"/>
      <c r="FE72" s="532"/>
      <c r="FF72" s="532"/>
      <c r="FG72" s="532"/>
      <c r="FH72" s="532"/>
      <c r="FI72" s="532"/>
      <c r="FJ72" s="532"/>
      <c r="FK72" s="532"/>
      <c r="FL72" s="532"/>
      <c r="FM72" s="532"/>
      <c r="FN72" s="532"/>
      <c r="FO72" s="532"/>
      <c r="FP72" s="532"/>
      <c r="FQ72" s="532"/>
      <c r="FR72" s="532"/>
      <c r="FS72" s="532"/>
      <c r="FT72" s="532"/>
      <c r="FU72" s="532"/>
      <c r="FV72" s="532"/>
      <c r="FW72" s="532"/>
      <c r="FX72" s="532"/>
      <c r="FY72" s="532"/>
      <c r="FZ72" s="532"/>
      <c r="GA72" s="532"/>
      <c r="GB72" s="532"/>
      <c r="GC72" s="532"/>
      <c r="GD72" s="532"/>
      <c r="GE72" s="532"/>
      <c r="GF72" s="532"/>
      <c r="GG72" s="532"/>
      <c r="GH72" s="532"/>
      <c r="GI72" s="532"/>
      <c r="GJ72" s="532"/>
      <c r="GK72" s="532"/>
      <c r="GL72" s="532"/>
      <c r="GM72" s="532"/>
      <c r="GN72" s="532"/>
      <c r="GO72" s="532"/>
      <c r="GP72" s="532"/>
      <c r="GQ72" s="532"/>
      <c r="GR72" s="532"/>
      <c r="GS72" s="532"/>
      <c r="GT72" s="532"/>
      <c r="GU72" s="532"/>
      <c r="GV72" s="532"/>
      <c r="GW72" s="532"/>
      <c r="GX72" s="532"/>
      <c r="GY72" s="532"/>
      <c r="GZ72" s="532"/>
      <c r="HA72" s="532"/>
      <c r="HB72" s="532"/>
      <c r="HC72" s="532"/>
      <c r="HD72" s="532"/>
      <c r="HE72" s="532"/>
      <c r="HF72" s="532"/>
      <c r="HG72" s="532"/>
      <c r="HH72" s="532"/>
      <c r="HI72" s="532"/>
      <c r="HJ72" s="532"/>
      <c r="HK72" s="532"/>
      <c r="HL72" s="532"/>
      <c r="HM72" s="532"/>
      <c r="HN72" s="532"/>
      <c r="HO72" s="532"/>
      <c r="HP72" s="532"/>
      <c r="HQ72" s="532"/>
      <c r="HR72" s="532"/>
      <c r="HS72" s="532"/>
      <c r="HT72" s="532"/>
      <c r="HU72" s="532"/>
      <c r="HV72" s="532"/>
      <c r="HW72" s="532"/>
      <c r="HX72" s="532"/>
      <c r="HY72" s="532"/>
      <c r="HZ72" s="532"/>
      <c r="IA72" s="532"/>
      <c r="IB72" s="532"/>
      <c r="IC72" s="532"/>
      <c r="ID72" s="532"/>
      <c r="IE72" s="532"/>
      <c r="IF72" s="532"/>
      <c r="IG72" s="532"/>
      <c r="IH72" s="532"/>
      <c r="II72" s="532"/>
      <c r="IJ72" s="532"/>
      <c r="IK72" s="532"/>
      <c r="IL72" s="532"/>
      <c r="IM72" s="532"/>
      <c r="IN72" s="532"/>
      <c r="IO72" s="532"/>
      <c r="IP72" s="532"/>
      <c r="IQ72" s="532"/>
      <c r="IR72" s="532"/>
      <c r="IS72" s="532"/>
      <c r="IT72" s="532"/>
      <c r="IU72" s="532"/>
    </row>
    <row r="73" spans="1:255" s="533" customFormat="1" ht="40.049999999999997" customHeight="1" thickBot="1" x14ac:dyDescent="0.6">
      <c r="A73" s="769"/>
      <c r="B73" s="1885"/>
      <c r="C73" s="1886"/>
      <c r="D73" s="1886"/>
      <c r="E73" s="1886"/>
      <c r="F73" s="1886"/>
      <c r="G73" s="1886"/>
      <c r="H73" s="1886"/>
      <c r="I73" s="1886"/>
      <c r="J73" s="1886"/>
      <c r="K73" s="1886"/>
      <c r="L73" s="1886"/>
      <c r="M73" s="1886"/>
      <c r="N73" s="1886"/>
      <c r="O73" s="1886"/>
      <c r="P73" s="1886"/>
      <c r="Q73" s="1886"/>
      <c r="R73" s="1886"/>
      <c r="S73" s="1886"/>
      <c r="T73" s="1887"/>
      <c r="U73" s="1892"/>
      <c r="V73" s="1885"/>
      <c r="W73" s="1886"/>
      <c r="X73" s="1887"/>
      <c r="Y73" s="1896"/>
      <c r="Z73" s="1897"/>
      <c r="AA73" s="1900"/>
      <c r="AB73" s="1901"/>
      <c r="AC73" s="532"/>
      <c r="AD73" s="532"/>
      <c r="AE73" s="1707"/>
      <c r="AF73" s="1707"/>
      <c r="AG73" s="1707"/>
      <c r="AH73" s="1707"/>
      <c r="AI73" s="694"/>
      <c r="AJ73" s="694"/>
      <c r="AK73" s="1886"/>
      <c r="AL73" s="1886"/>
      <c r="AM73" s="1886"/>
      <c r="AN73" s="1886"/>
      <c r="AO73" s="1886"/>
      <c r="AP73" s="1886"/>
      <c r="AQ73" s="1707"/>
      <c r="AR73" s="1707"/>
      <c r="AS73" s="1707"/>
      <c r="AT73" s="1707"/>
      <c r="AU73" s="1707"/>
      <c r="AV73" s="1707"/>
      <c r="AW73" s="1878"/>
      <c r="AX73" s="1878"/>
      <c r="AY73" s="1879"/>
      <c r="AZ73" s="1879"/>
      <c r="BA73" s="1879"/>
      <c r="BB73" s="532"/>
      <c r="BC73" s="532"/>
      <c r="BD73" s="532"/>
      <c r="BE73" s="532"/>
      <c r="BF73" s="532"/>
      <c r="BG73" s="532"/>
      <c r="BH73" s="532"/>
      <c r="BI73" s="532"/>
      <c r="BJ73" s="532"/>
      <c r="BK73" s="532"/>
      <c r="BL73" s="532"/>
      <c r="BM73" s="532"/>
      <c r="BN73" s="532"/>
      <c r="BO73" s="532"/>
      <c r="BP73" s="532"/>
      <c r="BQ73" s="532"/>
      <c r="BR73" s="532"/>
      <c r="BS73" s="532"/>
      <c r="BT73" s="532"/>
      <c r="BU73" s="532"/>
      <c r="BV73" s="532"/>
      <c r="BW73" s="532"/>
      <c r="BX73" s="532"/>
      <c r="BY73" s="532"/>
      <c r="BZ73" s="532"/>
      <c r="CA73" s="532"/>
      <c r="CB73" s="532"/>
      <c r="CC73" s="532"/>
      <c r="CD73" s="532"/>
      <c r="CE73" s="532"/>
      <c r="CF73" s="532"/>
      <c r="CG73" s="532"/>
      <c r="CH73" s="532"/>
      <c r="CI73" s="532"/>
      <c r="CJ73" s="532"/>
      <c r="CK73" s="532"/>
      <c r="CL73" s="532"/>
      <c r="CM73" s="532"/>
      <c r="CN73" s="532"/>
      <c r="CO73" s="532"/>
      <c r="CP73" s="532"/>
      <c r="CQ73" s="532"/>
      <c r="CR73" s="532"/>
      <c r="CS73" s="532"/>
      <c r="CT73" s="532"/>
      <c r="CU73" s="532"/>
      <c r="CV73" s="532"/>
      <c r="CW73" s="532"/>
      <c r="CX73" s="532"/>
      <c r="CY73" s="532"/>
      <c r="CZ73" s="532"/>
      <c r="DA73" s="532"/>
      <c r="DB73" s="532"/>
      <c r="DC73" s="532"/>
      <c r="DD73" s="532"/>
      <c r="DE73" s="532"/>
      <c r="DF73" s="532"/>
      <c r="DG73" s="532"/>
      <c r="DH73" s="532"/>
      <c r="DI73" s="532"/>
      <c r="DJ73" s="532"/>
      <c r="DK73" s="532"/>
      <c r="DL73" s="532"/>
      <c r="DM73" s="532"/>
      <c r="DN73" s="532"/>
      <c r="DO73" s="532"/>
      <c r="DP73" s="532"/>
      <c r="DQ73" s="532"/>
      <c r="DR73" s="532"/>
      <c r="DS73" s="532"/>
      <c r="DT73" s="532"/>
      <c r="DU73" s="532"/>
      <c r="DV73" s="532"/>
      <c r="DW73" s="532"/>
      <c r="DX73" s="532"/>
      <c r="DY73" s="532"/>
      <c r="DZ73" s="532"/>
      <c r="EA73" s="532"/>
      <c r="EB73" s="532"/>
      <c r="EC73" s="532"/>
      <c r="ED73" s="532"/>
      <c r="EE73" s="532"/>
      <c r="EF73" s="532"/>
      <c r="EG73" s="532"/>
      <c r="EH73" s="532"/>
      <c r="EI73" s="532"/>
      <c r="EJ73" s="532"/>
      <c r="EK73" s="532"/>
      <c r="EL73" s="532"/>
      <c r="EM73" s="532"/>
      <c r="EN73" s="532"/>
      <c r="EO73" s="532"/>
      <c r="EP73" s="532"/>
      <c r="EQ73" s="532"/>
      <c r="ER73" s="532"/>
      <c r="ES73" s="532"/>
      <c r="ET73" s="532"/>
      <c r="EU73" s="532"/>
      <c r="EV73" s="532"/>
      <c r="EW73" s="532"/>
      <c r="EX73" s="532"/>
      <c r="EY73" s="532"/>
      <c r="EZ73" s="532"/>
      <c r="FA73" s="532"/>
      <c r="FB73" s="532"/>
      <c r="FC73" s="532"/>
      <c r="FD73" s="532"/>
      <c r="FE73" s="532"/>
      <c r="FF73" s="532"/>
      <c r="FG73" s="532"/>
      <c r="FH73" s="532"/>
      <c r="FI73" s="532"/>
      <c r="FJ73" s="532"/>
      <c r="FK73" s="532"/>
      <c r="FL73" s="532"/>
      <c r="FM73" s="532"/>
      <c r="FN73" s="532"/>
      <c r="FO73" s="532"/>
      <c r="FP73" s="532"/>
      <c r="FQ73" s="532"/>
      <c r="FR73" s="532"/>
      <c r="FS73" s="532"/>
      <c r="FT73" s="532"/>
      <c r="FU73" s="532"/>
      <c r="FV73" s="532"/>
      <c r="FW73" s="532"/>
      <c r="FX73" s="532"/>
      <c r="FY73" s="532"/>
      <c r="FZ73" s="532"/>
      <c r="GA73" s="532"/>
      <c r="GB73" s="532"/>
      <c r="GC73" s="532"/>
      <c r="GD73" s="532"/>
      <c r="GE73" s="532"/>
      <c r="GF73" s="532"/>
      <c r="GG73" s="532"/>
      <c r="GH73" s="532"/>
      <c r="GI73" s="532"/>
      <c r="GJ73" s="532"/>
      <c r="GK73" s="532"/>
      <c r="GL73" s="532"/>
      <c r="GM73" s="532"/>
      <c r="GN73" s="532"/>
      <c r="GO73" s="532"/>
      <c r="GP73" s="532"/>
      <c r="GQ73" s="532"/>
      <c r="GR73" s="532"/>
      <c r="GS73" s="532"/>
      <c r="GT73" s="532"/>
      <c r="GU73" s="532"/>
      <c r="GV73" s="532"/>
      <c r="GW73" s="532"/>
      <c r="GX73" s="532"/>
      <c r="GY73" s="532"/>
      <c r="GZ73" s="532"/>
      <c r="HA73" s="532"/>
      <c r="HB73" s="532"/>
      <c r="HC73" s="532"/>
      <c r="HD73" s="532"/>
      <c r="HE73" s="532"/>
      <c r="HF73" s="532"/>
      <c r="HG73" s="532"/>
      <c r="HH73" s="532"/>
      <c r="HI73" s="532"/>
      <c r="HJ73" s="532"/>
      <c r="HK73" s="532"/>
      <c r="HL73" s="532"/>
      <c r="HM73" s="532"/>
      <c r="HN73" s="532"/>
      <c r="HO73" s="532"/>
      <c r="HP73" s="532"/>
      <c r="HQ73" s="532"/>
      <c r="HR73" s="532"/>
      <c r="HS73" s="532"/>
      <c r="HT73" s="532"/>
      <c r="HU73" s="532"/>
      <c r="HV73" s="532"/>
      <c r="HW73" s="532"/>
      <c r="HX73" s="532"/>
      <c r="HY73" s="532"/>
      <c r="HZ73" s="532"/>
      <c r="IA73" s="532"/>
      <c r="IB73" s="532"/>
      <c r="IC73" s="532"/>
      <c r="ID73" s="532"/>
      <c r="IE73" s="532"/>
      <c r="IF73" s="532"/>
      <c r="IG73" s="532"/>
      <c r="IH73" s="532"/>
      <c r="II73" s="532"/>
      <c r="IJ73" s="532"/>
      <c r="IK73" s="532"/>
      <c r="IL73" s="532"/>
      <c r="IM73" s="532"/>
      <c r="IN73" s="532"/>
      <c r="IO73" s="532"/>
      <c r="IP73" s="532"/>
      <c r="IQ73" s="532"/>
      <c r="IR73" s="532"/>
      <c r="IS73" s="532"/>
      <c r="IT73" s="532"/>
      <c r="IU73" s="532"/>
    </row>
    <row r="74" spans="1:255" s="533" customFormat="1" ht="40.049999999999997" customHeight="1" thickTop="1" thickBot="1" x14ac:dyDescent="0.6">
      <c r="A74" s="769"/>
      <c r="B74" s="1888"/>
      <c r="C74" s="1889"/>
      <c r="D74" s="1889"/>
      <c r="E74" s="1889"/>
      <c r="F74" s="1889"/>
      <c r="G74" s="1889"/>
      <c r="H74" s="1889"/>
      <c r="I74" s="1889"/>
      <c r="J74" s="1889"/>
      <c r="K74" s="1889"/>
      <c r="L74" s="1889"/>
      <c r="M74" s="1889"/>
      <c r="N74" s="1889"/>
      <c r="O74" s="1889"/>
      <c r="P74" s="1889"/>
      <c r="Q74" s="1889"/>
      <c r="R74" s="1889"/>
      <c r="S74" s="1889"/>
      <c r="T74" s="1890"/>
      <c r="U74" s="1893"/>
      <c r="V74" s="1888"/>
      <c r="W74" s="1889"/>
      <c r="X74" s="1890"/>
      <c r="Y74" s="534" t="s">
        <v>148</v>
      </c>
      <c r="Z74" s="535" t="s">
        <v>149</v>
      </c>
      <c r="AA74" s="534" t="s">
        <v>148</v>
      </c>
      <c r="AB74" s="536" t="s">
        <v>149</v>
      </c>
      <c r="AC74" s="537"/>
      <c r="AD74" s="537"/>
      <c r="AE74" s="1707"/>
      <c r="AF74" s="1707"/>
      <c r="AG74" s="1707"/>
      <c r="AH74" s="1707"/>
      <c r="AI74" s="694"/>
      <c r="AJ74" s="694"/>
      <c r="AK74" s="1886"/>
      <c r="AL74" s="1886"/>
      <c r="AM74" s="1886"/>
      <c r="AN74" s="1886"/>
      <c r="AO74" s="1886"/>
      <c r="AP74" s="1886"/>
      <c r="AQ74" s="1707"/>
      <c r="AR74" s="1707"/>
      <c r="AS74" s="1707"/>
      <c r="AT74" s="1707"/>
      <c r="AU74" s="1707"/>
      <c r="AV74" s="1707"/>
      <c r="AW74" s="49"/>
      <c r="AX74" s="49"/>
      <c r="AY74" s="49"/>
      <c r="AZ74" s="49"/>
      <c r="BA74" s="49"/>
      <c r="BB74" s="532"/>
      <c r="BC74" s="532"/>
      <c r="BD74" s="532"/>
      <c r="BE74" s="532"/>
      <c r="BF74" s="532"/>
      <c r="BG74" s="532"/>
      <c r="BH74" s="532"/>
      <c r="BI74" s="532"/>
      <c r="BJ74" s="532"/>
      <c r="BK74" s="532"/>
      <c r="BL74" s="532"/>
      <c r="BM74" s="532"/>
      <c r="BN74" s="532"/>
      <c r="BO74" s="532"/>
      <c r="BP74" s="532"/>
      <c r="BQ74" s="532"/>
      <c r="BR74" s="532"/>
      <c r="BS74" s="532"/>
      <c r="BT74" s="532"/>
      <c r="BU74" s="532"/>
      <c r="BV74" s="532"/>
      <c r="BW74" s="532"/>
      <c r="BX74" s="532"/>
      <c r="BY74" s="532"/>
      <c r="BZ74" s="532"/>
      <c r="CA74" s="532"/>
      <c r="CB74" s="532"/>
      <c r="CC74" s="532"/>
      <c r="CD74" s="532"/>
      <c r="CE74" s="532"/>
      <c r="CF74" s="532"/>
      <c r="CG74" s="532"/>
      <c r="CH74" s="532"/>
      <c r="CI74" s="532"/>
      <c r="CJ74" s="532"/>
      <c r="CK74" s="532"/>
      <c r="CL74" s="532"/>
      <c r="CM74" s="532"/>
      <c r="CN74" s="532"/>
      <c r="CO74" s="532"/>
      <c r="CP74" s="532"/>
      <c r="CQ74" s="532"/>
      <c r="CR74" s="532"/>
      <c r="CS74" s="532"/>
      <c r="CT74" s="532"/>
      <c r="CU74" s="532"/>
      <c r="CV74" s="532"/>
      <c r="CW74" s="532"/>
      <c r="CX74" s="532"/>
      <c r="CY74" s="532"/>
      <c r="CZ74" s="532"/>
      <c r="DA74" s="532"/>
      <c r="DB74" s="532"/>
      <c r="DC74" s="532"/>
      <c r="DD74" s="532"/>
      <c r="DE74" s="532"/>
      <c r="DF74" s="532"/>
      <c r="DG74" s="532"/>
      <c r="DH74" s="532"/>
      <c r="DI74" s="532"/>
      <c r="DJ74" s="532"/>
      <c r="DK74" s="532"/>
      <c r="DL74" s="532"/>
      <c r="DM74" s="532"/>
      <c r="DN74" s="532"/>
      <c r="DO74" s="532"/>
      <c r="DP74" s="532"/>
      <c r="DQ74" s="532"/>
      <c r="DR74" s="532"/>
      <c r="DS74" s="532"/>
      <c r="DT74" s="532"/>
      <c r="DU74" s="532"/>
      <c r="DV74" s="532"/>
      <c r="DW74" s="532"/>
      <c r="DX74" s="532"/>
      <c r="DY74" s="532"/>
      <c r="DZ74" s="532"/>
      <c r="EA74" s="532"/>
      <c r="EB74" s="532"/>
      <c r="EC74" s="532"/>
      <c r="ED74" s="532"/>
      <c r="EE74" s="532"/>
      <c r="EF74" s="532"/>
      <c r="EG74" s="532"/>
      <c r="EH74" s="532"/>
      <c r="EI74" s="532"/>
      <c r="EJ74" s="532"/>
      <c r="EK74" s="532"/>
      <c r="EL74" s="532"/>
      <c r="EM74" s="532"/>
      <c r="EN74" s="532"/>
      <c r="EO74" s="532"/>
      <c r="EP74" s="532"/>
      <c r="EQ74" s="532"/>
      <c r="ER74" s="532"/>
      <c r="ES74" s="532"/>
      <c r="ET74" s="532"/>
      <c r="EU74" s="532"/>
      <c r="EV74" s="532"/>
      <c r="EW74" s="532"/>
      <c r="EX74" s="532"/>
      <c r="EY74" s="532"/>
      <c r="EZ74" s="532"/>
      <c r="FA74" s="532"/>
      <c r="FB74" s="532"/>
      <c r="FC74" s="532"/>
      <c r="FD74" s="532"/>
      <c r="FE74" s="532"/>
      <c r="FF74" s="532"/>
      <c r="FG74" s="532"/>
      <c r="FH74" s="532"/>
      <c r="FI74" s="532"/>
      <c r="FJ74" s="532"/>
      <c r="FK74" s="532"/>
      <c r="FL74" s="532"/>
      <c r="FM74" s="532"/>
      <c r="FN74" s="532"/>
      <c r="FO74" s="532"/>
      <c r="FP74" s="532"/>
      <c r="FQ74" s="532"/>
      <c r="FR74" s="532"/>
      <c r="FS74" s="532"/>
      <c r="FT74" s="532"/>
      <c r="FU74" s="532"/>
      <c r="FV74" s="532"/>
      <c r="FW74" s="532"/>
      <c r="FX74" s="532"/>
      <c r="FY74" s="532"/>
      <c r="FZ74" s="532"/>
      <c r="GA74" s="532"/>
      <c r="GB74" s="532"/>
      <c r="GC74" s="532"/>
      <c r="GD74" s="532"/>
      <c r="GE74" s="532"/>
      <c r="GF74" s="532"/>
      <c r="GG74" s="532"/>
      <c r="GH74" s="532"/>
      <c r="GI74" s="532"/>
      <c r="GJ74" s="532"/>
      <c r="GK74" s="532"/>
      <c r="GL74" s="532"/>
      <c r="GM74" s="532"/>
      <c r="GN74" s="532"/>
      <c r="GO74" s="532"/>
      <c r="GP74" s="532"/>
      <c r="GQ74" s="532"/>
      <c r="GR74" s="532"/>
      <c r="GS74" s="532"/>
      <c r="GT74" s="532"/>
      <c r="GU74" s="532"/>
      <c r="GV74" s="532"/>
      <c r="GW74" s="532"/>
      <c r="GX74" s="532"/>
      <c r="GY74" s="532"/>
      <c r="GZ74" s="532"/>
      <c r="HA74" s="532"/>
      <c r="HB74" s="532"/>
      <c r="HC74" s="532"/>
      <c r="HD74" s="532"/>
      <c r="HE74" s="532"/>
      <c r="HF74" s="532"/>
      <c r="HG74" s="532"/>
      <c r="HH74" s="532"/>
      <c r="HI74" s="532"/>
      <c r="HJ74" s="532"/>
      <c r="HK74" s="532"/>
      <c r="HL74" s="532"/>
      <c r="HM74" s="532"/>
      <c r="HN74" s="532"/>
      <c r="HO74" s="532"/>
      <c r="HP74" s="532"/>
      <c r="HQ74" s="532"/>
      <c r="HR74" s="532"/>
      <c r="HS74" s="532"/>
      <c r="HT74" s="532"/>
      <c r="HU74" s="532"/>
      <c r="HV74" s="532"/>
      <c r="HW74" s="532"/>
      <c r="HX74" s="532"/>
      <c r="HY74" s="532"/>
      <c r="HZ74" s="532"/>
      <c r="IA74" s="532"/>
      <c r="IB74" s="532"/>
      <c r="IC74" s="532"/>
      <c r="ID74" s="532"/>
      <c r="IE74" s="532"/>
      <c r="IF74" s="532"/>
      <c r="IG74" s="532"/>
      <c r="IH74" s="532"/>
      <c r="II74" s="532"/>
      <c r="IJ74" s="532"/>
      <c r="IK74" s="532"/>
      <c r="IL74" s="532"/>
      <c r="IM74" s="532"/>
      <c r="IN74" s="532"/>
      <c r="IO74" s="532"/>
      <c r="IP74" s="532"/>
      <c r="IQ74" s="532"/>
      <c r="IR74" s="532"/>
      <c r="IS74" s="532"/>
      <c r="IT74" s="532"/>
      <c r="IU74" s="532"/>
    </row>
    <row r="75" spans="1:255" s="533" customFormat="1" ht="113.55" customHeight="1" thickTop="1" thickBot="1" x14ac:dyDescent="0.6">
      <c r="A75" s="769"/>
      <c r="B75" s="1882" t="s">
        <v>150</v>
      </c>
      <c r="C75" s="1883"/>
      <c r="D75" s="1883"/>
      <c r="E75" s="1883"/>
      <c r="F75" s="1883"/>
      <c r="G75" s="1883"/>
      <c r="H75" s="1883"/>
      <c r="I75" s="1883"/>
      <c r="J75" s="1883"/>
      <c r="K75" s="1883"/>
      <c r="L75" s="1883"/>
      <c r="M75" s="1883"/>
      <c r="N75" s="1883"/>
      <c r="O75" s="1883"/>
      <c r="P75" s="1883"/>
      <c r="Q75" s="1883"/>
      <c r="R75" s="1883"/>
      <c r="S75" s="1883"/>
      <c r="T75" s="1884"/>
      <c r="U75" s="538">
        <v>21</v>
      </c>
      <c r="V75" s="1911" t="s">
        <v>75</v>
      </c>
      <c r="W75" s="1912"/>
      <c r="X75" s="1913"/>
      <c r="Y75" s="869">
        <v>20</v>
      </c>
      <c r="Z75" s="870">
        <v>1</v>
      </c>
      <c r="AA75" s="541">
        <f>U75*Y75</f>
        <v>420</v>
      </c>
      <c r="AB75" s="542">
        <f>U75*Z75</f>
        <v>21</v>
      </c>
      <c r="AC75" s="537"/>
      <c r="AD75" s="537"/>
      <c r="AE75" s="1914"/>
      <c r="AF75" s="1914"/>
      <c r="AG75" s="1914"/>
      <c r="AH75" s="1914"/>
      <c r="AI75" s="714"/>
      <c r="AJ75" s="714"/>
      <c r="AK75" s="1880"/>
      <c r="AL75" s="1880"/>
      <c r="AM75" s="1880"/>
      <c r="AN75" s="1880"/>
      <c r="AO75" s="1915"/>
      <c r="AP75" s="1915"/>
      <c r="AQ75" s="1916"/>
      <c r="AR75" s="1916"/>
      <c r="AS75" s="1916"/>
      <c r="AT75" s="1916"/>
      <c r="AU75" s="1916"/>
      <c r="AV75" s="1916"/>
      <c r="AW75" s="708"/>
      <c r="AX75" s="708"/>
      <c r="AY75" s="543"/>
      <c r="AZ75" s="49"/>
      <c r="BA75" s="49"/>
      <c r="BB75" s="49"/>
      <c r="BC75" s="49"/>
      <c r="BD75" s="532"/>
      <c r="BE75" s="532"/>
      <c r="BF75" s="532"/>
      <c r="BG75" s="532"/>
      <c r="BH75" s="532"/>
      <c r="BI75" s="532"/>
      <c r="BJ75" s="532"/>
      <c r="BK75" s="532"/>
      <c r="BL75" s="532"/>
      <c r="BM75" s="532"/>
      <c r="BN75" s="532"/>
      <c r="BO75" s="532"/>
      <c r="BP75" s="532"/>
      <c r="BQ75" s="532"/>
      <c r="BR75" s="532"/>
      <c r="BS75" s="532"/>
      <c r="BT75" s="532"/>
      <c r="BU75" s="532"/>
      <c r="BV75" s="532"/>
      <c r="BW75" s="532"/>
      <c r="BX75" s="532"/>
      <c r="BY75" s="532"/>
      <c r="BZ75" s="532"/>
      <c r="CA75" s="532"/>
      <c r="CB75" s="532"/>
      <c r="CC75" s="532"/>
      <c r="CD75" s="532"/>
      <c r="CE75" s="532"/>
      <c r="CF75" s="532"/>
      <c r="CG75" s="532"/>
      <c r="CH75" s="532"/>
      <c r="CI75" s="532"/>
      <c r="CJ75" s="532"/>
      <c r="CK75" s="532"/>
      <c r="CL75" s="532"/>
      <c r="CM75" s="532"/>
      <c r="CN75" s="532"/>
      <c r="CO75" s="532"/>
      <c r="CP75" s="532"/>
      <c r="CQ75" s="532"/>
      <c r="CR75" s="532"/>
      <c r="CS75" s="532"/>
      <c r="CT75" s="532"/>
      <c r="CU75" s="532"/>
      <c r="CV75" s="532"/>
      <c r="CW75" s="532"/>
      <c r="CX75" s="532"/>
      <c r="CY75" s="532"/>
      <c r="CZ75" s="532"/>
      <c r="DA75" s="532"/>
      <c r="DB75" s="532"/>
      <c r="DC75" s="532"/>
      <c r="DD75" s="532"/>
      <c r="DE75" s="532"/>
      <c r="DF75" s="532"/>
      <c r="DG75" s="532"/>
      <c r="DH75" s="532"/>
      <c r="DI75" s="532"/>
      <c r="DJ75" s="532"/>
      <c r="DK75" s="532"/>
      <c r="DL75" s="532"/>
      <c r="DM75" s="532"/>
      <c r="DN75" s="532"/>
      <c r="DO75" s="532"/>
      <c r="DP75" s="532"/>
      <c r="DQ75" s="532"/>
      <c r="DR75" s="532"/>
      <c r="DS75" s="532"/>
      <c r="DT75" s="532"/>
      <c r="DU75" s="532"/>
      <c r="DV75" s="532"/>
      <c r="DW75" s="532"/>
      <c r="DX75" s="532"/>
      <c r="DY75" s="532"/>
      <c r="DZ75" s="532"/>
      <c r="EA75" s="532"/>
      <c r="EB75" s="532"/>
      <c r="EC75" s="532"/>
      <c r="ED75" s="532"/>
      <c r="EE75" s="532"/>
      <c r="EF75" s="532"/>
      <c r="EG75" s="532"/>
      <c r="EH75" s="532"/>
      <c r="EI75" s="532"/>
      <c r="EJ75" s="532"/>
      <c r="EK75" s="532"/>
      <c r="EL75" s="532"/>
      <c r="EM75" s="532"/>
      <c r="EN75" s="532"/>
      <c r="EO75" s="532"/>
      <c r="EP75" s="532"/>
      <c r="EQ75" s="532"/>
      <c r="ER75" s="532"/>
      <c r="ES75" s="532"/>
      <c r="ET75" s="532"/>
      <c r="EU75" s="532"/>
      <c r="EV75" s="532"/>
      <c r="EW75" s="532"/>
      <c r="EX75" s="532"/>
      <c r="EY75" s="532"/>
      <c r="EZ75" s="532"/>
      <c r="FA75" s="532"/>
      <c r="FB75" s="532"/>
      <c r="FC75" s="532"/>
      <c r="FD75" s="532"/>
      <c r="FE75" s="532"/>
      <c r="FF75" s="532"/>
      <c r="FG75" s="532"/>
      <c r="FH75" s="532"/>
      <c r="FI75" s="532"/>
      <c r="FJ75" s="532"/>
      <c r="FK75" s="532"/>
      <c r="FL75" s="532"/>
      <c r="FM75" s="532"/>
      <c r="FN75" s="532"/>
      <c r="FO75" s="532"/>
      <c r="FP75" s="532"/>
      <c r="FQ75" s="532"/>
      <c r="FR75" s="532"/>
      <c r="FS75" s="532"/>
      <c r="FT75" s="532"/>
      <c r="FU75" s="532"/>
      <c r="FV75" s="532"/>
      <c r="FW75" s="532"/>
      <c r="FX75" s="532"/>
      <c r="FY75" s="532"/>
      <c r="FZ75" s="532"/>
      <c r="GA75" s="532"/>
      <c r="GB75" s="532"/>
      <c r="GC75" s="532"/>
      <c r="GD75" s="532"/>
      <c r="GE75" s="532"/>
      <c r="GF75" s="532"/>
      <c r="GG75" s="532"/>
      <c r="GH75" s="532"/>
      <c r="GI75" s="532"/>
      <c r="GJ75" s="532"/>
      <c r="GK75" s="532"/>
      <c r="GL75" s="532"/>
      <c r="GM75" s="532"/>
      <c r="GN75" s="532"/>
      <c r="GO75" s="532"/>
      <c r="GP75" s="532"/>
      <c r="GQ75" s="532"/>
      <c r="GR75" s="532"/>
      <c r="GS75" s="532"/>
      <c r="GT75" s="532"/>
      <c r="GU75" s="532"/>
      <c r="GV75" s="532"/>
      <c r="GW75" s="532"/>
      <c r="GX75" s="532"/>
      <c r="GY75" s="532"/>
      <c r="GZ75" s="532"/>
      <c r="HA75" s="532"/>
      <c r="HB75" s="532"/>
      <c r="HC75" s="532"/>
      <c r="HD75" s="532"/>
      <c r="HE75" s="532"/>
      <c r="HF75" s="532"/>
      <c r="HG75" s="532"/>
      <c r="HH75" s="532"/>
      <c r="HI75" s="532"/>
      <c r="HJ75" s="532"/>
      <c r="HK75" s="532"/>
      <c r="HL75" s="532"/>
      <c r="HM75" s="532"/>
      <c r="HN75" s="532"/>
      <c r="HO75" s="532"/>
      <c r="HP75" s="532"/>
      <c r="HQ75" s="532"/>
      <c r="HR75" s="532"/>
      <c r="HS75" s="532"/>
      <c r="HT75" s="532"/>
      <c r="HU75" s="532"/>
      <c r="HV75" s="532"/>
      <c r="HW75" s="532"/>
      <c r="HX75" s="532"/>
      <c r="HY75" s="532"/>
      <c r="HZ75" s="532"/>
      <c r="IA75" s="532"/>
      <c r="IB75" s="532"/>
      <c r="IC75" s="532"/>
      <c r="ID75" s="532"/>
      <c r="IE75" s="532"/>
      <c r="IF75" s="532"/>
      <c r="IG75" s="532"/>
      <c r="IH75" s="532"/>
      <c r="II75" s="532"/>
      <c r="IJ75" s="532"/>
      <c r="IK75" s="532"/>
      <c r="IL75" s="532"/>
      <c r="IM75" s="532"/>
      <c r="IN75" s="532"/>
      <c r="IO75" s="532"/>
      <c r="IP75" s="532"/>
      <c r="IQ75" s="532"/>
      <c r="IR75" s="532"/>
      <c r="IS75" s="532"/>
      <c r="IT75" s="532"/>
      <c r="IU75" s="532"/>
    </row>
    <row r="76" spans="1:255" s="533" customFormat="1" ht="120" customHeight="1" thickTop="1" thickBot="1" x14ac:dyDescent="0.6">
      <c r="A76" s="769"/>
      <c r="B76" s="1882" t="s">
        <v>151</v>
      </c>
      <c r="C76" s="1883"/>
      <c r="D76" s="1883"/>
      <c r="E76" s="1883"/>
      <c r="F76" s="1883"/>
      <c r="G76" s="1883"/>
      <c r="H76" s="1883"/>
      <c r="I76" s="1883"/>
      <c r="J76" s="1883"/>
      <c r="K76" s="1883"/>
      <c r="L76" s="1883"/>
      <c r="M76" s="1883"/>
      <c r="N76" s="1883"/>
      <c r="O76" s="1883"/>
      <c r="P76" s="1883"/>
      <c r="Q76" s="1883"/>
      <c r="R76" s="1883"/>
      <c r="S76" s="1883"/>
      <c r="T76" s="1884"/>
      <c r="U76" s="544">
        <v>2</v>
      </c>
      <c r="V76" s="1911" t="s">
        <v>294</v>
      </c>
      <c r="W76" s="1912"/>
      <c r="X76" s="1913"/>
      <c r="Y76" s="869">
        <f>Y75</f>
        <v>20</v>
      </c>
      <c r="Z76" s="870">
        <f>Z75</f>
        <v>1</v>
      </c>
      <c r="AA76" s="539">
        <f>2*Y76</f>
        <v>40</v>
      </c>
      <c r="AB76" s="545">
        <f>2*Z76</f>
        <v>2</v>
      </c>
      <c r="AC76" s="546"/>
      <c r="AD76" s="546"/>
      <c r="AE76" s="1914"/>
      <c r="AF76" s="1914"/>
      <c r="AG76" s="1914"/>
      <c r="AH76" s="1914"/>
      <c r="AI76" s="714"/>
      <c r="AJ76" s="714"/>
      <c r="AK76" s="1886"/>
      <c r="AL76" s="1886"/>
      <c r="AM76" s="1886"/>
      <c r="AN76" s="1886"/>
      <c r="AO76" s="1915"/>
      <c r="AP76" s="1915"/>
      <c r="AQ76" s="1916"/>
      <c r="AR76" s="1916"/>
      <c r="AS76" s="1916"/>
      <c r="AT76" s="1916"/>
      <c r="AU76" s="1916"/>
      <c r="AV76" s="1916"/>
      <c r="AW76" s="708"/>
      <c r="AX76" s="708"/>
      <c r="AY76" s="543"/>
      <c r="AZ76" s="49"/>
      <c r="BA76" s="49"/>
      <c r="BB76" s="49"/>
      <c r="BC76" s="49"/>
      <c r="BD76" s="532"/>
      <c r="BE76" s="532"/>
      <c r="BF76" s="532"/>
      <c r="BG76" s="532"/>
      <c r="BH76" s="532"/>
      <c r="BI76" s="532"/>
      <c r="BJ76" s="532"/>
      <c r="BK76" s="532"/>
      <c r="BL76" s="532"/>
      <c r="BM76" s="532"/>
      <c r="BN76" s="532"/>
      <c r="BO76" s="532"/>
      <c r="BP76" s="532"/>
      <c r="BQ76" s="532"/>
      <c r="BR76" s="532"/>
      <c r="BS76" s="532"/>
      <c r="BT76" s="532"/>
      <c r="BU76" s="532"/>
      <c r="BV76" s="532"/>
      <c r="BW76" s="532"/>
      <c r="BX76" s="532"/>
      <c r="BY76" s="532"/>
      <c r="BZ76" s="532"/>
      <c r="CA76" s="532"/>
      <c r="CB76" s="532"/>
      <c r="CC76" s="532"/>
      <c r="CD76" s="532"/>
      <c r="CE76" s="532"/>
      <c r="CF76" s="532"/>
      <c r="CG76" s="532"/>
      <c r="CH76" s="532"/>
      <c r="CI76" s="532"/>
      <c r="CJ76" s="532"/>
      <c r="CK76" s="532"/>
      <c r="CL76" s="532"/>
      <c r="CM76" s="532"/>
      <c r="CN76" s="532"/>
      <c r="CO76" s="532"/>
      <c r="CP76" s="532"/>
      <c r="CQ76" s="532"/>
      <c r="CR76" s="532"/>
      <c r="CS76" s="532"/>
      <c r="CT76" s="532"/>
      <c r="CU76" s="532"/>
      <c r="CV76" s="532"/>
      <c r="CW76" s="532"/>
      <c r="CX76" s="532"/>
      <c r="CY76" s="532"/>
      <c r="CZ76" s="532"/>
      <c r="DA76" s="532"/>
      <c r="DB76" s="532"/>
      <c r="DC76" s="532"/>
      <c r="DD76" s="532"/>
      <c r="DE76" s="532"/>
      <c r="DF76" s="532"/>
      <c r="DG76" s="532"/>
      <c r="DH76" s="532"/>
      <c r="DI76" s="532"/>
      <c r="DJ76" s="532"/>
      <c r="DK76" s="532"/>
      <c r="DL76" s="532"/>
      <c r="DM76" s="532"/>
      <c r="DN76" s="532"/>
      <c r="DO76" s="532"/>
      <c r="DP76" s="532"/>
      <c r="DQ76" s="532"/>
      <c r="DR76" s="532"/>
      <c r="DS76" s="532"/>
      <c r="DT76" s="532"/>
      <c r="DU76" s="532"/>
      <c r="DV76" s="532"/>
      <c r="DW76" s="532"/>
      <c r="DX76" s="532"/>
      <c r="DY76" s="532"/>
      <c r="DZ76" s="532"/>
      <c r="EA76" s="532"/>
      <c r="EB76" s="532"/>
      <c r="EC76" s="532"/>
      <c r="ED76" s="532"/>
      <c r="EE76" s="532"/>
      <c r="EF76" s="532"/>
      <c r="EG76" s="532"/>
      <c r="EH76" s="532"/>
      <c r="EI76" s="532"/>
      <c r="EJ76" s="532"/>
      <c r="EK76" s="532"/>
      <c r="EL76" s="532"/>
      <c r="EM76" s="532"/>
      <c r="EN76" s="532"/>
      <c r="EO76" s="532"/>
      <c r="EP76" s="532"/>
      <c r="EQ76" s="532"/>
      <c r="ER76" s="532"/>
      <c r="ES76" s="532"/>
      <c r="ET76" s="532"/>
      <c r="EU76" s="532"/>
      <c r="EV76" s="532"/>
      <c r="EW76" s="532"/>
      <c r="EX76" s="532"/>
      <c r="EY76" s="532"/>
      <c r="EZ76" s="532"/>
      <c r="FA76" s="532"/>
      <c r="FB76" s="532"/>
      <c r="FC76" s="532"/>
      <c r="FD76" s="532"/>
      <c r="FE76" s="532"/>
      <c r="FF76" s="532"/>
      <c r="FG76" s="532"/>
      <c r="FH76" s="532"/>
      <c r="FI76" s="532"/>
      <c r="FJ76" s="532"/>
      <c r="FK76" s="532"/>
      <c r="FL76" s="532"/>
      <c r="FM76" s="532"/>
      <c r="FN76" s="532"/>
      <c r="FO76" s="532"/>
      <c r="FP76" s="532"/>
      <c r="FQ76" s="532"/>
      <c r="FR76" s="532"/>
      <c r="FS76" s="532"/>
      <c r="FT76" s="532"/>
      <c r="FU76" s="532"/>
      <c r="FV76" s="532"/>
      <c r="FW76" s="532"/>
      <c r="FX76" s="532"/>
      <c r="FY76" s="532"/>
      <c r="FZ76" s="532"/>
      <c r="GA76" s="532"/>
      <c r="GB76" s="532"/>
      <c r="GC76" s="532"/>
      <c r="GD76" s="532"/>
      <c r="GE76" s="532"/>
      <c r="GF76" s="532"/>
      <c r="GG76" s="532"/>
      <c r="GH76" s="532"/>
      <c r="GI76" s="532"/>
      <c r="GJ76" s="532"/>
      <c r="GK76" s="532"/>
      <c r="GL76" s="532"/>
      <c r="GM76" s="532"/>
      <c r="GN76" s="532"/>
      <c r="GO76" s="532"/>
      <c r="GP76" s="532"/>
      <c r="GQ76" s="532"/>
      <c r="GR76" s="532"/>
      <c r="GS76" s="532"/>
      <c r="GT76" s="532"/>
      <c r="GU76" s="532"/>
      <c r="GV76" s="532"/>
      <c r="GW76" s="532"/>
      <c r="GX76" s="532"/>
      <c r="GY76" s="532"/>
      <c r="GZ76" s="532"/>
      <c r="HA76" s="532"/>
      <c r="HB76" s="532"/>
      <c r="HC76" s="532"/>
      <c r="HD76" s="532"/>
      <c r="HE76" s="532"/>
      <c r="HF76" s="532"/>
      <c r="HG76" s="532"/>
      <c r="HH76" s="532"/>
      <c r="HI76" s="532"/>
      <c r="HJ76" s="532"/>
      <c r="HK76" s="532"/>
      <c r="HL76" s="532"/>
      <c r="HM76" s="532"/>
      <c r="HN76" s="532"/>
      <c r="HO76" s="532"/>
      <c r="HP76" s="532"/>
      <c r="HQ76" s="532"/>
      <c r="HR76" s="532"/>
      <c r="HS76" s="532"/>
      <c r="HT76" s="532"/>
      <c r="HU76" s="532"/>
      <c r="HV76" s="532"/>
      <c r="HW76" s="532"/>
      <c r="HX76" s="532"/>
      <c r="HY76" s="532"/>
      <c r="HZ76" s="532"/>
      <c r="IA76" s="532"/>
      <c r="IB76" s="532"/>
      <c r="IC76" s="532"/>
      <c r="ID76" s="532"/>
      <c r="IE76" s="532"/>
      <c r="IF76" s="532"/>
      <c r="IG76" s="532"/>
      <c r="IH76" s="532"/>
      <c r="II76" s="532"/>
      <c r="IJ76" s="532"/>
      <c r="IK76" s="532"/>
      <c r="IL76" s="532"/>
      <c r="IM76" s="532"/>
      <c r="IN76" s="532"/>
      <c r="IO76" s="532"/>
      <c r="IP76" s="532"/>
      <c r="IQ76" s="532"/>
      <c r="IR76" s="532"/>
      <c r="IS76" s="532"/>
      <c r="IT76" s="532"/>
      <c r="IU76" s="532"/>
    </row>
    <row r="77" spans="1:255" s="552" customFormat="1" ht="120" customHeight="1" thickTop="1" thickBot="1" x14ac:dyDescent="0.6">
      <c r="A77" s="769"/>
      <c r="B77" s="1922" t="s">
        <v>152</v>
      </c>
      <c r="C77" s="1923"/>
      <c r="D77" s="1923"/>
      <c r="E77" s="1923"/>
      <c r="F77" s="1923"/>
      <c r="G77" s="1923"/>
      <c r="H77" s="1923"/>
      <c r="I77" s="1923"/>
      <c r="J77" s="1923"/>
      <c r="K77" s="1923"/>
      <c r="L77" s="1923"/>
      <c r="M77" s="1923"/>
      <c r="N77" s="1923"/>
      <c r="O77" s="1923"/>
      <c r="P77" s="1923"/>
      <c r="Q77" s="1923"/>
      <c r="R77" s="1923"/>
      <c r="S77" s="1923"/>
      <c r="T77" s="1924"/>
      <c r="U77" s="712" t="s">
        <v>153</v>
      </c>
      <c r="V77" s="1925" t="s">
        <v>75</v>
      </c>
      <c r="W77" s="1926"/>
      <c r="X77" s="1927"/>
      <c r="Y77" s="871">
        <f>Y75</f>
        <v>20</v>
      </c>
      <c r="Z77" s="872">
        <f>Z75</f>
        <v>1</v>
      </c>
      <c r="AA77" s="549">
        <f>2*Y77</f>
        <v>40</v>
      </c>
      <c r="AB77" s="550">
        <f>2*Z77</f>
        <v>2</v>
      </c>
      <c r="AC77" s="551"/>
      <c r="AD77" s="551"/>
      <c r="AE77" s="1886"/>
      <c r="AF77" s="1886"/>
      <c r="AG77" s="1886"/>
      <c r="AH77" s="1886"/>
      <c r="AI77" s="707"/>
      <c r="AJ77" s="707"/>
      <c r="AK77" s="1886"/>
      <c r="AL77" s="1886"/>
      <c r="AM77" s="1886"/>
      <c r="AN77" s="1886"/>
      <c r="AO77" s="1915"/>
      <c r="AP77" s="1915"/>
      <c r="AQ77" s="1916"/>
      <c r="AR77" s="1916"/>
      <c r="AS77" s="1916"/>
      <c r="AT77" s="1916"/>
      <c r="AU77" s="1916"/>
      <c r="AV77" s="1916"/>
      <c r="AW77" s="708"/>
      <c r="AX77" s="708"/>
      <c r="AY77" s="543"/>
      <c r="AZ77" s="49"/>
      <c r="BA77" s="49"/>
      <c r="BB77" s="49"/>
      <c r="BC77" s="49"/>
      <c r="BD77" s="532"/>
      <c r="BE77" s="532"/>
      <c r="BF77" s="532"/>
      <c r="BG77" s="532"/>
      <c r="BH77" s="532"/>
      <c r="BI77" s="532"/>
      <c r="BJ77" s="532"/>
      <c r="BK77" s="532"/>
      <c r="BL77" s="532"/>
      <c r="BM77" s="532"/>
      <c r="BN77" s="532"/>
      <c r="BO77" s="532"/>
      <c r="BP77" s="532"/>
      <c r="BQ77" s="532"/>
      <c r="BR77" s="532"/>
      <c r="BS77" s="532"/>
      <c r="BT77" s="532"/>
      <c r="BU77" s="532"/>
      <c r="BV77" s="532"/>
      <c r="BW77" s="532"/>
      <c r="BX77" s="532"/>
      <c r="BY77" s="532"/>
      <c r="BZ77" s="532"/>
      <c r="CA77" s="532"/>
      <c r="CB77" s="532"/>
      <c r="CC77" s="532"/>
      <c r="CD77" s="532"/>
      <c r="CE77" s="532"/>
      <c r="CF77" s="532"/>
      <c r="CG77" s="532"/>
      <c r="CH77" s="532"/>
      <c r="CI77" s="532"/>
      <c r="CJ77" s="532"/>
      <c r="CK77" s="532"/>
      <c r="CL77" s="532"/>
      <c r="CM77" s="532"/>
      <c r="CN77" s="532"/>
      <c r="CO77" s="532"/>
      <c r="CP77" s="532"/>
      <c r="CQ77" s="532"/>
      <c r="CR77" s="532"/>
      <c r="CS77" s="532"/>
      <c r="CT77" s="532"/>
      <c r="CU77" s="532"/>
      <c r="CV77" s="532"/>
      <c r="CW77" s="532"/>
      <c r="CX77" s="532"/>
      <c r="CY77" s="532"/>
      <c r="CZ77" s="532"/>
      <c r="DA77" s="532"/>
      <c r="DB77" s="532"/>
      <c r="DC77" s="532"/>
      <c r="DD77" s="532"/>
      <c r="DE77" s="532"/>
      <c r="DF77" s="532"/>
      <c r="DG77" s="532"/>
      <c r="DH77" s="532"/>
      <c r="DI77" s="532"/>
      <c r="DJ77" s="532"/>
      <c r="DK77" s="532"/>
      <c r="DL77" s="532"/>
      <c r="DM77" s="532"/>
      <c r="DN77" s="532"/>
      <c r="DO77" s="532"/>
      <c r="DP77" s="532"/>
      <c r="DQ77" s="532"/>
      <c r="DR77" s="532"/>
      <c r="DS77" s="532"/>
      <c r="DT77" s="532"/>
      <c r="DU77" s="532"/>
      <c r="DV77" s="532"/>
      <c r="DW77" s="532"/>
      <c r="DX77" s="532"/>
      <c r="DY77" s="532"/>
      <c r="DZ77" s="532"/>
      <c r="EA77" s="532"/>
      <c r="EB77" s="532"/>
      <c r="EC77" s="532"/>
      <c r="ED77" s="532"/>
      <c r="EE77" s="532"/>
      <c r="EF77" s="532"/>
      <c r="EG77" s="532"/>
      <c r="EH77" s="532"/>
      <c r="EI77" s="532"/>
      <c r="EJ77" s="532"/>
      <c r="EK77" s="532"/>
      <c r="EL77" s="532"/>
      <c r="EM77" s="532"/>
      <c r="EN77" s="532"/>
      <c r="EO77" s="532"/>
      <c r="EP77" s="532"/>
      <c r="EQ77" s="532"/>
      <c r="ER77" s="532"/>
      <c r="ES77" s="532"/>
      <c r="ET77" s="532"/>
      <c r="EU77" s="532"/>
      <c r="EV77" s="532"/>
      <c r="EW77" s="532"/>
      <c r="EX77" s="532"/>
      <c r="EY77" s="532"/>
      <c r="EZ77" s="532"/>
      <c r="FA77" s="532"/>
      <c r="FB77" s="532"/>
      <c r="FC77" s="532"/>
      <c r="FD77" s="532"/>
      <c r="FE77" s="532"/>
      <c r="FF77" s="532"/>
      <c r="FG77" s="532"/>
      <c r="FH77" s="532"/>
      <c r="FI77" s="532"/>
      <c r="FJ77" s="532"/>
      <c r="FK77" s="532"/>
      <c r="FL77" s="532"/>
      <c r="FM77" s="532"/>
      <c r="FN77" s="532"/>
      <c r="FO77" s="532"/>
      <c r="FP77" s="532"/>
      <c r="FQ77" s="532"/>
      <c r="FR77" s="532"/>
      <c r="FS77" s="532"/>
      <c r="FT77" s="532"/>
      <c r="FU77" s="532"/>
      <c r="FV77" s="532"/>
      <c r="FW77" s="532"/>
      <c r="FX77" s="532"/>
      <c r="FY77" s="532"/>
      <c r="FZ77" s="532"/>
      <c r="GA77" s="532"/>
      <c r="GB77" s="532"/>
      <c r="GC77" s="532"/>
      <c r="GD77" s="532"/>
      <c r="GE77" s="532"/>
      <c r="GF77" s="532"/>
      <c r="GG77" s="532"/>
      <c r="GH77" s="532"/>
      <c r="GI77" s="532"/>
      <c r="GJ77" s="532"/>
      <c r="GK77" s="532"/>
      <c r="GL77" s="532"/>
      <c r="GM77" s="532"/>
      <c r="GN77" s="532"/>
      <c r="GO77" s="532"/>
      <c r="GP77" s="532"/>
      <c r="GQ77" s="532"/>
      <c r="GR77" s="532"/>
      <c r="GS77" s="532"/>
      <c r="GT77" s="532"/>
      <c r="GU77" s="532"/>
      <c r="GV77" s="532"/>
      <c r="GW77" s="532"/>
      <c r="GX77" s="532"/>
      <c r="GY77" s="532"/>
      <c r="GZ77" s="532"/>
      <c r="HA77" s="532"/>
      <c r="HB77" s="532"/>
      <c r="HC77" s="532"/>
      <c r="HD77" s="532"/>
      <c r="HE77" s="532"/>
      <c r="HF77" s="532"/>
      <c r="HG77" s="532"/>
      <c r="HH77" s="532"/>
      <c r="HI77" s="532"/>
      <c r="HJ77" s="532"/>
      <c r="HK77" s="532"/>
      <c r="HL77" s="532"/>
      <c r="HM77" s="532"/>
      <c r="HN77" s="532"/>
      <c r="HO77" s="532"/>
      <c r="HP77" s="532"/>
      <c r="HQ77" s="532"/>
      <c r="HR77" s="532"/>
      <c r="HS77" s="532"/>
      <c r="HT77" s="532"/>
      <c r="HU77" s="532"/>
      <c r="HV77" s="532"/>
      <c r="HW77" s="532"/>
      <c r="HX77" s="532"/>
      <c r="HY77" s="532"/>
      <c r="HZ77" s="532"/>
      <c r="IA77" s="532"/>
      <c r="IB77" s="532"/>
      <c r="IC77" s="532"/>
      <c r="ID77" s="532"/>
      <c r="IE77" s="532"/>
      <c r="IF77" s="532"/>
      <c r="IG77" s="532"/>
      <c r="IH77" s="532"/>
      <c r="II77" s="532"/>
      <c r="IJ77" s="532"/>
      <c r="IK77" s="532"/>
      <c r="IL77" s="532"/>
      <c r="IM77" s="532"/>
      <c r="IN77" s="532"/>
      <c r="IO77" s="532"/>
      <c r="IP77" s="532"/>
      <c r="IQ77" s="532"/>
      <c r="IR77" s="532"/>
      <c r="IS77" s="532"/>
      <c r="IT77" s="532"/>
      <c r="IU77" s="532"/>
    </row>
    <row r="78" spans="1:255" s="533" customFormat="1" ht="39.75" customHeight="1" thickTop="1" thickBot="1" x14ac:dyDescent="0.6">
      <c r="A78" s="769"/>
      <c r="B78" s="551"/>
      <c r="C78" s="551"/>
      <c r="D78" s="551"/>
      <c r="E78" s="551"/>
      <c r="F78" s="551"/>
      <c r="G78" s="551"/>
      <c r="H78" s="551"/>
      <c r="I78" s="551"/>
      <c r="J78" s="551"/>
      <c r="K78" s="551"/>
      <c r="L78" s="553"/>
      <c r="M78" s="553"/>
      <c r="N78" s="553"/>
      <c r="O78" s="553"/>
      <c r="P78" s="553"/>
      <c r="Q78" s="553"/>
      <c r="R78" s="553"/>
      <c r="S78" s="553"/>
      <c r="T78" s="554" t="s">
        <v>154</v>
      </c>
      <c r="U78" s="555">
        <f>SUM(U75:U76)+2</f>
        <v>25</v>
      </c>
      <c r="V78" s="556"/>
      <c r="W78" s="556"/>
      <c r="X78" s="1918" t="s">
        <v>154</v>
      </c>
      <c r="Y78" s="1918"/>
      <c r="Z78" s="1919"/>
      <c r="AA78" s="557">
        <f>SUM(AA75:AA77)</f>
        <v>500</v>
      </c>
      <c r="AB78" s="558">
        <f>SUM(AB75:AB77)</f>
        <v>25</v>
      </c>
      <c r="AC78" s="559"/>
      <c r="AD78" s="546"/>
      <c r="AE78" s="710"/>
      <c r="AF78" s="710"/>
      <c r="AG78" s="710"/>
      <c r="AH78" s="710"/>
      <c r="AI78" s="710"/>
      <c r="AJ78" s="710"/>
      <c r="AK78" s="710"/>
      <c r="AL78" s="710"/>
      <c r="AM78" s="710"/>
      <c r="AN78" s="710"/>
      <c r="AO78" s="710"/>
      <c r="AP78" s="710"/>
      <c r="AQ78" s="710"/>
      <c r="AR78" s="710"/>
      <c r="AS78" s="710"/>
      <c r="AT78" s="710"/>
      <c r="AU78" s="1880"/>
      <c r="AV78" s="1880"/>
      <c r="AW78" s="1880"/>
      <c r="AX78" s="1880"/>
      <c r="AY78" s="1880"/>
      <c r="AZ78" s="1880"/>
      <c r="BA78" s="708"/>
      <c r="BB78" s="49"/>
      <c r="BC78" s="532"/>
      <c r="BD78" s="532"/>
      <c r="BE78" s="532"/>
      <c r="BF78" s="532"/>
      <c r="BG78" s="532"/>
      <c r="BH78" s="532"/>
      <c r="BI78" s="532"/>
      <c r="BJ78" s="532"/>
      <c r="BK78" s="532"/>
      <c r="BL78" s="532"/>
      <c r="BM78" s="532"/>
      <c r="BN78" s="532"/>
      <c r="BO78" s="532"/>
      <c r="BP78" s="532"/>
      <c r="BQ78" s="532"/>
      <c r="BR78" s="532"/>
      <c r="BS78" s="532"/>
      <c r="BT78" s="532"/>
      <c r="BU78" s="532"/>
      <c r="BV78" s="532"/>
      <c r="BW78" s="532"/>
      <c r="BX78" s="532"/>
      <c r="BY78" s="532"/>
      <c r="BZ78" s="532"/>
      <c r="CA78" s="532"/>
      <c r="CB78" s="532"/>
      <c r="CC78" s="532"/>
      <c r="CD78" s="532"/>
      <c r="CE78" s="532"/>
      <c r="CF78" s="532"/>
      <c r="CG78" s="532"/>
      <c r="CH78" s="532"/>
      <c r="CI78" s="532"/>
      <c r="CJ78" s="532"/>
      <c r="CK78" s="532"/>
      <c r="CL78" s="532"/>
      <c r="CM78" s="532"/>
      <c r="CN78" s="532"/>
      <c r="CO78" s="532"/>
      <c r="CP78" s="532"/>
      <c r="CQ78" s="532"/>
      <c r="CR78" s="532"/>
      <c r="CS78" s="532"/>
      <c r="CT78" s="532"/>
      <c r="CU78" s="532"/>
      <c r="CV78" s="532"/>
      <c r="CW78" s="532"/>
      <c r="CX78" s="532"/>
      <c r="CY78" s="532"/>
      <c r="CZ78" s="532"/>
      <c r="DA78" s="532"/>
      <c r="DB78" s="532"/>
      <c r="DC78" s="532"/>
      <c r="DD78" s="532"/>
      <c r="DE78" s="532"/>
      <c r="DF78" s="532"/>
      <c r="DG78" s="532"/>
      <c r="DH78" s="532"/>
      <c r="DI78" s="532"/>
      <c r="DJ78" s="532"/>
      <c r="DK78" s="532"/>
      <c r="DL78" s="532"/>
      <c r="DM78" s="532"/>
      <c r="DN78" s="532"/>
      <c r="DO78" s="532"/>
      <c r="DP78" s="532"/>
      <c r="DQ78" s="532"/>
      <c r="DR78" s="532"/>
      <c r="DS78" s="532"/>
      <c r="DT78" s="532"/>
      <c r="DU78" s="532"/>
      <c r="DV78" s="532"/>
      <c r="DW78" s="532"/>
      <c r="DX78" s="532"/>
      <c r="DY78" s="532"/>
      <c r="DZ78" s="532"/>
      <c r="EA78" s="532"/>
      <c r="EB78" s="532"/>
      <c r="EC78" s="532"/>
      <c r="ED78" s="532"/>
      <c r="EE78" s="532"/>
      <c r="EF78" s="532"/>
      <c r="EG78" s="532"/>
      <c r="EH78" s="532"/>
      <c r="EI78" s="532"/>
      <c r="EJ78" s="532"/>
      <c r="EK78" s="532"/>
      <c r="EL78" s="532"/>
      <c r="EM78" s="532"/>
      <c r="EN78" s="532"/>
      <c r="EO78" s="532"/>
      <c r="EP78" s="532"/>
      <c r="EQ78" s="532"/>
      <c r="ER78" s="532"/>
      <c r="ES78" s="532"/>
      <c r="ET78" s="532"/>
      <c r="EU78" s="532"/>
      <c r="EV78" s="532"/>
      <c r="EW78" s="532"/>
      <c r="EX78" s="532"/>
      <c r="EY78" s="532"/>
      <c r="EZ78" s="532"/>
      <c r="FA78" s="532"/>
      <c r="FB78" s="532"/>
      <c r="FC78" s="532"/>
      <c r="FD78" s="532"/>
      <c r="FE78" s="532"/>
      <c r="FF78" s="532"/>
      <c r="FG78" s="532"/>
      <c r="FH78" s="532"/>
      <c r="FI78" s="532"/>
      <c r="FJ78" s="532"/>
      <c r="FK78" s="532"/>
      <c r="FL78" s="532"/>
      <c r="FM78" s="532"/>
      <c r="FN78" s="532"/>
      <c r="FO78" s="532"/>
      <c r="FP78" s="532"/>
      <c r="FQ78" s="532"/>
      <c r="FR78" s="532"/>
      <c r="FS78" s="532"/>
      <c r="FT78" s="532"/>
      <c r="FU78" s="532"/>
      <c r="FV78" s="532"/>
      <c r="FW78" s="532"/>
      <c r="FX78" s="532"/>
      <c r="FY78" s="532"/>
      <c r="FZ78" s="532"/>
      <c r="GA78" s="532"/>
      <c r="GB78" s="532"/>
      <c r="GC78" s="532"/>
      <c r="GD78" s="532"/>
      <c r="GE78" s="532"/>
      <c r="GF78" s="532"/>
      <c r="GG78" s="532"/>
      <c r="GH78" s="532"/>
      <c r="GI78" s="532"/>
      <c r="GJ78" s="532"/>
      <c r="GK78" s="532"/>
      <c r="GL78" s="532"/>
      <c r="GM78" s="532"/>
      <c r="GN78" s="532"/>
      <c r="GO78" s="532"/>
      <c r="GP78" s="532"/>
      <c r="GQ78" s="532"/>
      <c r="GR78" s="532"/>
      <c r="GS78" s="532"/>
      <c r="GT78" s="532"/>
      <c r="GU78" s="532"/>
      <c r="GV78" s="532"/>
      <c r="GW78" s="532"/>
      <c r="GX78" s="532"/>
      <c r="GY78" s="532"/>
      <c r="GZ78" s="532"/>
      <c r="HA78" s="532"/>
      <c r="HB78" s="532"/>
      <c r="HC78" s="532"/>
      <c r="HD78" s="532"/>
      <c r="HE78" s="532"/>
      <c r="HF78" s="532"/>
      <c r="HG78" s="532"/>
      <c r="HH78" s="532"/>
      <c r="HI78" s="532"/>
      <c r="HJ78" s="532"/>
      <c r="HK78" s="532"/>
      <c r="HL78" s="532"/>
      <c r="HM78" s="532"/>
      <c r="HN78" s="532"/>
      <c r="HO78" s="532"/>
      <c r="HP78" s="532"/>
      <c r="HQ78" s="532"/>
      <c r="HR78" s="532"/>
      <c r="HS78" s="532"/>
      <c r="HT78" s="532"/>
      <c r="HU78" s="532"/>
      <c r="HV78" s="532"/>
      <c r="HW78" s="532"/>
      <c r="HX78" s="532"/>
      <c r="HY78" s="532"/>
      <c r="HZ78" s="532"/>
      <c r="IA78" s="532"/>
      <c r="IB78" s="532"/>
      <c r="IC78" s="532"/>
      <c r="ID78" s="532"/>
      <c r="IE78" s="532"/>
      <c r="IF78" s="532"/>
      <c r="IG78" s="532"/>
      <c r="IH78" s="532"/>
      <c r="II78" s="532"/>
      <c r="IJ78" s="532"/>
      <c r="IK78" s="532"/>
      <c r="IL78" s="532"/>
      <c r="IM78" s="532"/>
      <c r="IN78" s="532"/>
      <c r="IO78" s="532"/>
      <c r="IP78" s="532"/>
      <c r="IQ78" s="532"/>
      <c r="IR78" s="532"/>
      <c r="IS78" s="532"/>
      <c r="IT78" s="532"/>
      <c r="IU78" s="532"/>
    </row>
    <row r="79" spans="1:255" s="566" customFormat="1" ht="25.05" customHeight="1" thickTop="1" x14ac:dyDescent="0.4">
      <c r="A79" s="497"/>
      <c r="B79" s="560"/>
      <c r="C79" s="560"/>
      <c r="D79" s="560"/>
      <c r="E79" s="560"/>
      <c r="F79" s="560"/>
      <c r="G79" s="560"/>
      <c r="H79" s="560"/>
      <c r="I79" s="560"/>
      <c r="J79" s="560"/>
      <c r="K79" s="560"/>
      <c r="L79" s="561"/>
      <c r="M79" s="562"/>
      <c r="N79" s="562"/>
      <c r="O79" s="562"/>
      <c r="P79" s="562"/>
      <c r="Q79" s="562"/>
      <c r="R79" s="562"/>
      <c r="S79" s="563"/>
      <c r="T79" s="15"/>
      <c r="U79" s="564"/>
      <c r="V79" s="526"/>
      <c r="W79" s="565"/>
      <c r="X79" s="565"/>
      <c r="Y79" s="21"/>
      <c r="Z79" s="21"/>
      <c r="AA79" s="21"/>
      <c r="AB79" s="22"/>
      <c r="AC79" s="22"/>
      <c r="AD79" s="22"/>
      <c r="AE79" s="22"/>
      <c r="AF79" s="22"/>
      <c r="AG79" s="1920"/>
      <c r="AH79" s="1920"/>
      <c r="AI79" s="1920"/>
      <c r="AJ79" s="1920"/>
      <c r="AK79" s="1920"/>
      <c r="AL79" s="1920"/>
      <c r="AM79" s="1920"/>
      <c r="AN79" s="1920"/>
      <c r="AO79" s="1920"/>
      <c r="AP79" s="1920"/>
      <c r="AQ79" s="1920"/>
      <c r="AR79" s="1920"/>
      <c r="AS79" s="1920"/>
      <c r="AT79" s="1920"/>
      <c r="AU79" s="1920"/>
      <c r="AV79" s="1920"/>
      <c r="AW79" s="1920"/>
      <c r="AX79" s="1920"/>
      <c r="AY79" s="1920"/>
      <c r="AZ79" s="1920"/>
      <c r="BA79" s="1920"/>
      <c r="BB79" s="23"/>
      <c r="BC79" s="23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</row>
    <row r="80" spans="1:255" s="15" customFormat="1" ht="30.75" customHeight="1" x14ac:dyDescent="0.4">
      <c r="A80" s="497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21" t="s">
        <v>155</v>
      </c>
      <c r="V80" s="1921"/>
      <c r="W80" s="1921"/>
      <c r="X80" s="1921"/>
      <c r="Y80" s="17"/>
      <c r="Z80" s="17"/>
      <c r="AA80" s="17"/>
      <c r="AB80" s="18"/>
      <c r="AC80" s="18"/>
      <c r="AD80" s="18"/>
      <c r="AE80" s="18"/>
      <c r="AF80" s="18"/>
      <c r="AG80" s="1920"/>
      <c r="AH80" s="1920"/>
      <c r="AI80" s="1920"/>
      <c r="AJ80" s="1920"/>
      <c r="AK80" s="1920"/>
      <c r="AL80" s="1920"/>
      <c r="AM80" s="1920"/>
      <c r="AN80" s="1920"/>
      <c r="AO80" s="1920"/>
      <c r="AP80" s="1920"/>
      <c r="AQ80" s="1920"/>
      <c r="AR80" s="1920"/>
      <c r="AS80" s="1920"/>
      <c r="AT80" s="1920"/>
      <c r="AU80" s="1920"/>
      <c r="AV80" s="1920"/>
      <c r="AW80" s="1920"/>
      <c r="AX80" s="1920"/>
      <c r="AY80" s="1920"/>
      <c r="AZ80" s="1920"/>
      <c r="BA80" s="1920"/>
    </row>
    <row r="81" spans="1:57" s="15" customFormat="1" ht="30.6" customHeight="1" x14ac:dyDescent="0.4">
      <c r="A81" s="497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Y81" s="17"/>
      <c r="Z81" s="17"/>
      <c r="AA81" s="17"/>
      <c r="AB81" s="18"/>
      <c r="AC81" s="18"/>
      <c r="AD81" s="18"/>
      <c r="AE81" s="18"/>
      <c r="AF81" s="18"/>
      <c r="AG81" s="711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</row>
    <row r="82" spans="1:57" s="15" customFormat="1" ht="40.049999999999997" customHeight="1" x14ac:dyDescent="0.55000000000000004">
      <c r="A82" s="497"/>
      <c r="B82" s="862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</row>
    <row r="83" spans="1:57" s="15" customFormat="1" ht="40.049999999999997" customHeight="1" x14ac:dyDescent="0.55000000000000004">
      <c r="A83" s="497"/>
      <c r="B83" s="862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</row>
    <row r="84" spans="1:57" s="266" customFormat="1" ht="40.049999999999997" customHeight="1" x14ac:dyDescent="0.75"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V84" s="268"/>
      <c r="W84" s="268"/>
      <c r="X84" s="268"/>
      <c r="Y84" s="269"/>
      <c r="Z84" s="269"/>
      <c r="AA84" s="269"/>
      <c r="AB84" s="1917" t="s">
        <v>235</v>
      </c>
      <c r="AC84" s="1917"/>
      <c r="AD84" s="1917"/>
      <c r="AE84" s="1917"/>
      <c r="AF84" s="1917"/>
      <c r="AG84" s="1917"/>
      <c r="AH84" s="1917"/>
      <c r="AI84" s="1917"/>
      <c r="AJ84" s="1917"/>
      <c r="AK84" s="1917"/>
      <c r="AL84" s="1917"/>
      <c r="AM84" s="1917"/>
      <c r="AN84" s="1917"/>
      <c r="AO84" s="1917"/>
      <c r="AP84" s="1917"/>
      <c r="AQ84" s="1917"/>
      <c r="AR84" s="1917"/>
      <c r="AS84" s="1917"/>
      <c r="AT84" s="1917"/>
      <c r="AU84" s="1917"/>
      <c r="AV84" s="1917"/>
      <c r="AW84" s="1917"/>
      <c r="AX84" s="1917"/>
      <c r="AY84" s="1917"/>
      <c r="AZ84" s="1917"/>
      <c r="BA84" s="1917"/>
      <c r="BB84" s="1917"/>
      <c r="BC84" s="1917"/>
      <c r="BD84" s="1917"/>
      <c r="BE84" s="1917"/>
    </row>
    <row r="85" spans="1:57" s="266" customFormat="1" ht="12.75" customHeight="1" x14ac:dyDescent="0.7"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V85" s="268"/>
      <c r="W85" s="268"/>
      <c r="X85" s="268"/>
      <c r="Y85" s="269"/>
      <c r="Z85" s="269"/>
      <c r="AA85" s="269"/>
      <c r="AB85" s="269"/>
      <c r="AC85" s="269"/>
      <c r="AD85" s="269"/>
      <c r="AE85" s="269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</row>
    <row r="86" spans="1:57" s="266" customFormat="1" ht="12.75" customHeight="1" x14ac:dyDescent="0.7"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V86" s="268"/>
      <c r="W86" s="268"/>
      <c r="X86" s="268"/>
      <c r="Y86" s="269"/>
      <c r="Z86" s="269"/>
      <c r="AA86" s="269"/>
      <c r="AB86" s="269"/>
      <c r="AC86" s="269"/>
      <c r="AD86" s="269"/>
      <c r="AE86" s="269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</row>
    <row r="87" spans="1:57" s="266" customFormat="1" ht="12.75" customHeight="1" x14ac:dyDescent="0.7"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V87" s="268"/>
      <c r="W87" s="268"/>
      <c r="X87" s="268"/>
      <c r="Y87" s="269"/>
      <c r="Z87" s="269"/>
      <c r="AA87" s="269"/>
      <c r="AB87" s="269"/>
      <c r="AC87" s="269"/>
      <c r="AD87" s="269"/>
      <c r="AE87" s="269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</row>
    <row r="88" spans="1:57" s="266" customFormat="1" ht="43.8" customHeight="1" x14ac:dyDescent="0.7"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V88" s="268"/>
      <c r="W88" s="268"/>
      <c r="X88" s="268"/>
      <c r="Y88" s="269"/>
      <c r="Z88" s="269"/>
      <c r="AA88" s="269"/>
      <c r="AB88" s="269"/>
      <c r="AC88" s="269"/>
      <c r="AD88" s="269"/>
      <c r="AE88" s="269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</row>
    <row r="89" spans="1:57" s="266" customFormat="1" ht="40.049999999999997" customHeight="1" x14ac:dyDescent="0.75">
      <c r="B89" s="863"/>
      <c r="U89" s="271"/>
      <c r="V89" s="272"/>
      <c r="W89" s="272"/>
      <c r="X89" s="272"/>
      <c r="Y89" s="269"/>
      <c r="Z89" s="269"/>
      <c r="AA89" s="273"/>
      <c r="AB89" s="269"/>
      <c r="AC89" s="269"/>
      <c r="AD89" s="269"/>
      <c r="AE89" s="272"/>
      <c r="AF89" s="269"/>
      <c r="AG89" s="269"/>
      <c r="AH89" s="269"/>
      <c r="AI89" s="269"/>
      <c r="AJ89" s="269"/>
      <c r="AK89" s="272"/>
      <c r="AL89" s="272"/>
      <c r="AM89" s="272"/>
      <c r="AN89" s="269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</row>
    <row r="90" spans="1:57" s="266" customFormat="1" ht="40.049999999999997" customHeight="1" x14ac:dyDescent="0.75">
      <c r="B90" s="863"/>
      <c r="U90" s="274" t="s">
        <v>79</v>
      </c>
      <c r="V90" s="275"/>
      <c r="W90" s="276"/>
      <c r="X90" s="277"/>
      <c r="Y90" s="276"/>
      <c r="Z90" s="274" t="s">
        <v>236</v>
      </c>
      <c r="AC90" s="278"/>
      <c r="AD90" s="278" t="s">
        <v>38</v>
      </c>
      <c r="AE90" s="274"/>
      <c r="AF90" s="278"/>
      <c r="AH90" s="280"/>
      <c r="AI90" s="280"/>
      <c r="AJ90" s="274" t="s">
        <v>80</v>
      </c>
      <c r="AK90" s="274"/>
      <c r="AL90" s="274"/>
      <c r="AM90" s="274"/>
      <c r="AN90" s="274"/>
      <c r="AO90" s="281"/>
      <c r="AP90" s="281"/>
      <c r="AQ90" s="281"/>
      <c r="AR90" s="282"/>
      <c r="AS90" s="283"/>
      <c r="AT90" s="283"/>
      <c r="AU90" s="283"/>
      <c r="AV90" s="274" t="s">
        <v>237</v>
      </c>
      <c r="AW90" s="274"/>
      <c r="AX90" s="274"/>
      <c r="AY90" s="274"/>
      <c r="AZ90" s="274"/>
      <c r="BA90" s="110"/>
    </row>
    <row r="91" spans="1:57" s="159" customFormat="1" ht="40.049999999999997" customHeight="1" x14ac:dyDescent="0.6">
      <c r="B91" s="861"/>
      <c r="U91" s="284"/>
      <c r="V91" s="285"/>
      <c r="W91" s="286"/>
      <c r="X91" s="287"/>
      <c r="Y91" s="288"/>
      <c r="Z91" s="287"/>
      <c r="AA91" s="285"/>
      <c r="AB91" s="264"/>
      <c r="AC91" s="289"/>
      <c r="AD91" s="289"/>
      <c r="AE91" s="290"/>
      <c r="AF91" s="291"/>
      <c r="AH91" s="292"/>
      <c r="AI91" s="292"/>
      <c r="AJ91" s="293"/>
      <c r="AK91" s="293"/>
      <c r="AL91" s="293"/>
      <c r="AM91" s="293"/>
      <c r="AN91" s="293"/>
      <c r="AO91" s="293"/>
      <c r="AP91" s="293"/>
      <c r="AQ91" s="293"/>
      <c r="AR91" s="294"/>
      <c r="AS91" s="110"/>
      <c r="AT91" s="110"/>
      <c r="AU91" s="110"/>
      <c r="AV91" s="289"/>
      <c r="AW91" s="289"/>
      <c r="AX91" s="290"/>
      <c r="AY91" s="289"/>
      <c r="AZ91" s="289"/>
      <c r="BA91" s="264"/>
    </row>
    <row r="92" spans="1:57" s="295" customFormat="1" ht="79.95" customHeight="1" x14ac:dyDescent="0.6">
      <c r="B92" s="861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284"/>
      <c r="V92" s="285"/>
      <c r="W92" s="286"/>
      <c r="X92" s="287"/>
      <c r="Y92" s="288"/>
      <c r="Z92" s="287"/>
      <c r="AA92" s="285"/>
      <c r="AB92" s="264"/>
      <c r="AC92" s="289"/>
      <c r="AD92" s="289"/>
      <c r="AE92" s="290"/>
      <c r="AF92" s="291"/>
      <c r="AG92" s="159"/>
      <c r="AH92" s="292"/>
      <c r="AI92" s="292"/>
      <c r="AJ92" s="293"/>
      <c r="AK92" s="293"/>
      <c r="AL92" s="293"/>
      <c r="AM92" s="293"/>
      <c r="AN92" s="293"/>
      <c r="AO92" s="293"/>
      <c r="AP92" s="293"/>
      <c r="AQ92" s="293"/>
      <c r="AR92" s="294"/>
      <c r="AS92" s="110"/>
      <c r="AT92" s="110"/>
      <c r="AU92" s="110"/>
      <c r="AV92" s="289"/>
      <c r="AW92" s="289"/>
      <c r="AX92" s="290"/>
      <c r="AY92" s="289"/>
      <c r="AZ92" s="289"/>
      <c r="BA92" s="264"/>
      <c r="BB92" s="159"/>
      <c r="BC92" s="159"/>
      <c r="BD92" s="159"/>
    </row>
    <row r="93" spans="1:57" s="159" customFormat="1" ht="120" customHeight="1" x14ac:dyDescent="0.4">
      <c r="B93" s="861"/>
      <c r="U93" s="284"/>
      <c r="V93" s="296"/>
      <c r="W93" s="286"/>
      <c r="X93" s="297"/>
      <c r="Y93" s="298"/>
      <c r="Z93" s="298"/>
      <c r="AA93" s="291"/>
      <c r="AB93" s="299"/>
      <c r="AC93" s="300"/>
      <c r="AD93" s="291"/>
      <c r="AE93" s="301"/>
      <c r="AF93" s="291"/>
      <c r="AH93" s="302"/>
      <c r="AI93" s="302"/>
      <c r="AJ93" s="302"/>
      <c r="AK93" s="303"/>
      <c r="AL93" s="303"/>
      <c r="AM93" s="303"/>
      <c r="AN93" s="302"/>
      <c r="AO93" s="304"/>
      <c r="AP93" s="286"/>
      <c r="AQ93" s="286"/>
      <c r="AR93" s="305"/>
      <c r="AS93" s="305"/>
      <c r="AT93" s="298"/>
      <c r="AU93" s="291"/>
      <c r="AV93" s="300"/>
      <c r="AW93" s="300"/>
      <c r="AX93" s="301"/>
      <c r="AY93" s="300"/>
      <c r="AZ93" s="291"/>
    </row>
    <row r="94" spans="1:57" s="159" customFormat="1" ht="120" customHeight="1" x14ac:dyDescent="0.25">
      <c r="B94" s="1201" t="s">
        <v>40</v>
      </c>
      <c r="C94" s="1201"/>
      <c r="D94" s="1201"/>
      <c r="E94" s="1201"/>
      <c r="F94" s="1201"/>
      <c r="G94" s="1201"/>
      <c r="H94" s="1201"/>
      <c r="I94" s="1201"/>
      <c r="J94" s="1201"/>
      <c r="K94" s="1201"/>
      <c r="L94" s="1201"/>
      <c r="M94" s="1201"/>
      <c r="N94" s="1201"/>
      <c r="O94" s="1201"/>
      <c r="P94" s="1201"/>
      <c r="Q94" s="1201"/>
      <c r="R94" s="1201"/>
      <c r="S94" s="1201"/>
      <c r="T94" s="1201"/>
      <c r="U94" s="1201"/>
      <c r="V94" s="1201"/>
      <c r="W94" s="1201"/>
      <c r="X94" s="1201"/>
      <c r="Y94" s="1201"/>
      <c r="Z94" s="1201"/>
      <c r="AA94" s="306"/>
      <c r="AB94" s="307"/>
      <c r="AC94" s="307"/>
      <c r="AD94" s="682"/>
      <c r="AE94" s="307"/>
      <c r="AF94" s="307"/>
      <c r="AG94" s="682"/>
      <c r="AH94" s="308"/>
      <c r="AI94" s="308"/>
      <c r="AJ94" s="308"/>
      <c r="AK94" s="308"/>
      <c r="AL94" s="308"/>
      <c r="AM94" s="308"/>
      <c r="AN94" s="308"/>
      <c r="AO94" s="307"/>
      <c r="AP94" s="309"/>
      <c r="AQ94" s="307"/>
      <c r="AR94" s="682"/>
      <c r="AS94" s="310"/>
      <c r="AT94" s="682"/>
      <c r="AU94" s="306"/>
      <c r="AV94" s="682"/>
      <c r="AW94" s="307"/>
      <c r="AX94" s="307"/>
      <c r="AY94" s="307"/>
      <c r="AZ94" s="307"/>
      <c r="BA94" s="682"/>
      <c r="BB94" s="682"/>
      <c r="BC94" s="682"/>
      <c r="BD94" s="682"/>
    </row>
    <row r="95" spans="1:57" s="159" customFormat="1" ht="39.75" customHeight="1" x14ac:dyDescent="0.25">
      <c r="B95" s="861"/>
      <c r="V95" s="303"/>
      <c r="W95" s="303"/>
      <c r="X95" s="303"/>
      <c r="Y95" s="311"/>
      <c r="Z95" s="311"/>
      <c r="AA95" s="311"/>
      <c r="AB95" s="311"/>
      <c r="AC95" s="311"/>
      <c r="AD95" s="311"/>
      <c r="AE95" s="312"/>
      <c r="AF95" s="312"/>
      <c r="AG95" s="312"/>
      <c r="AH95" s="312"/>
      <c r="AI95" s="312"/>
      <c r="AJ95" s="312"/>
      <c r="AK95" s="312"/>
      <c r="AL95" s="312"/>
      <c r="AM95" s="312"/>
      <c r="AN95" s="312"/>
      <c r="AO95" s="312"/>
      <c r="AP95" s="312"/>
      <c r="AQ95" s="312"/>
      <c r="AR95" s="312"/>
      <c r="AS95" s="303"/>
      <c r="AT95" s="303"/>
      <c r="AU95" s="303"/>
      <c r="AV95" s="303"/>
      <c r="AW95" s="303"/>
      <c r="AX95" s="303"/>
      <c r="AY95" s="303"/>
      <c r="AZ95" s="303"/>
      <c r="BA95" s="303"/>
    </row>
    <row r="96" spans="1:57" ht="25.05" customHeight="1" x14ac:dyDescent="0.25">
      <c r="B96" s="861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313"/>
      <c r="V96" s="147"/>
      <c r="W96" s="314"/>
      <c r="X96" s="315"/>
      <c r="Y96" s="311"/>
      <c r="Z96" s="311"/>
      <c r="AA96" s="311"/>
      <c r="AB96" s="311"/>
      <c r="AC96" s="311"/>
      <c r="AD96" s="311"/>
      <c r="AE96" s="302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312"/>
      <c r="AQ96" s="312"/>
      <c r="AR96" s="312"/>
      <c r="AS96" s="303"/>
      <c r="AT96" s="316"/>
      <c r="AU96" s="316"/>
      <c r="AV96" s="316"/>
      <c r="AW96" s="316"/>
      <c r="AX96" s="316"/>
      <c r="AY96" s="316"/>
      <c r="AZ96" s="303"/>
      <c r="BA96" s="303"/>
      <c r="BB96" s="159"/>
      <c r="BC96" s="159"/>
      <c r="BD96" s="159"/>
    </row>
    <row r="97" spans="2:56" ht="30.75" customHeight="1" x14ac:dyDescent="0.25">
      <c r="B97" s="861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284"/>
      <c r="V97" s="159"/>
      <c r="W97" s="159"/>
      <c r="X97" s="159"/>
      <c r="Y97" s="317"/>
      <c r="Z97" s="317"/>
      <c r="AA97" s="318"/>
      <c r="AB97" s="317"/>
      <c r="AC97" s="317"/>
      <c r="AD97" s="317"/>
      <c r="AE97" s="159"/>
      <c r="AF97" s="318"/>
      <c r="AG97" s="318"/>
      <c r="AH97" s="317"/>
      <c r="AI97" s="317"/>
      <c r="AJ97" s="317"/>
      <c r="AK97" s="159"/>
      <c r="AL97" s="159"/>
      <c r="AM97" s="159"/>
      <c r="AN97" s="317"/>
      <c r="AO97" s="317"/>
      <c r="AP97" s="159"/>
      <c r="AQ97" s="159"/>
      <c r="AR97" s="159"/>
      <c r="AZ97" s="159"/>
      <c r="BA97" s="159"/>
      <c r="BB97" s="159"/>
      <c r="BC97" s="159"/>
      <c r="BD97" s="159"/>
    </row>
    <row r="98" spans="2:56" ht="30.75" customHeight="1" x14ac:dyDescent="0.25">
      <c r="U98" s="105"/>
      <c r="V98" s="319"/>
      <c r="W98" s="105"/>
      <c r="X98" s="319"/>
      <c r="Y98" s="105"/>
      <c r="Z98" s="105"/>
      <c r="AA98" s="105"/>
      <c r="AB98" s="105"/>
      <c r="AC98" s="105"/>
      <c r="AD98" s="105"/>
    </row>
    <row r="100" spans="2:56" ht="40.049999999999997" customHeight="1" x14ac:dyDescent="0.25"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</row>
  </sheetData>
  <mergeCells count="199">
    <mergeCell ref="B1:BA1"/>
    <mergeCell ref="B2:BA2"/>
    <mergeCell ref="B3:BA3"/>
    <mergeCell ref="T4:U4"/>
    <mergeCell ref="X4:AO4"/>
    <mergeCell ref="X5:AO5"/>
    <mergeCell ref="AZ5:BD5"/>
    <mergeCell ref="B12:B18"/>
    <mergeCell ref="T12:V18"/>
    <mergeCell ref="W12:AD18"/>
    <mergeCell ref="AE12:AF14"/>
    <mergeCell ref="AG12:AN14"/>
    <mergeCell ref="W6:AB6"/>
    <mergeCell ref="AD6:AS6"/>
    <mergeCell ref="AZ6:BC6"/>
    <mergeCell ref="W7:AB7"/>
    <mergeCell ref="AE7:AS7"/>
    <mergeCell ref="AZ7:BD7"/>
    <mergeCell ref="AE15:AE18"/>
    <mergeCell ref="AF15:AF18"/>
    <mergeCell ref="AG15:AG18"/>
    <mergeCell ref="AH15:AN15"/>
    <mergeCell ref="AP15:AP18"/>
    <mergeCell ref="T8:V8"/>
    <mergeCell ref="W8:AC8"/>
    <mergeCell ref="AD8:AS8"/>
    <mergeCell ref="AY8:BE10"/>
    <mergeCell ref="W9:Z9"/>
    <mergeCell ref="AR15:AR18"/>
    <mergeCell ref="AS15:AS18"/>
    <mergeCell ref="AT15:AT18"/>
    <mergeCell ref="AU15:AU18"/>
    <mergeCell ref="AV15:AV18"/>
    <mergeCell ref="AO12:AO18"/>
    <mergeCell ref="AP12:AW14"/>
    <mergeCell ref="AX12:BE12"/>
    <mergeCell ref="AX13:BE13"/>
    <mergeCell ref="AX14:BE14"/>
    <mergeCell ref="B20:BE20"/>
    <mergeCell ref="BH20:BH22"/>
    <mergeCell ref="B21:BE21"/>
    <mergeCell ref="T22:V22"/>
    <mergeCell ref="W22:AD22"/>
    <mergeCell ref="T23:V23"/>
    <mergeCell ref="W23:AD23"/>
    <mergeCell ref="BJ16:BJ18"/>
    <mergeCell ref="AX17:AX18"/>
    <mergeCell ref="AY17:BA17"/>
    <mergeCell ref="BB17:BB18"/>
    <mergeCell ref="BC17:BE17"/>
    <mergeCell ref="T19:V19"/>
    <mergeCell ref="W19:AD19"/>
    <mergeCell ref="AW15:AW18"/>
    <mergeCell ref="AX15:BA15"/>
    <mergeCell ref="BB15:BE15"/>
    <mergeCell ref="AH16:AI17"/>
    <mergeCell ref="AJ16:AK17"/>
    <mergeCell ref="AL16:AM17"/>
    <mergeCell ref="AN16:AN18"/>
    <mergeCell ref="AX16:BA16"/>
    <mergeCell ref="BB16:BE16"/>
    <mergeCell ref="AQ15:AQ18"/>
    <mergeCell ref="T29:V29"/>
    <mergeCell ref="W29:AD29"/>
    <mergeCell ref="B30:AD30"/>
    <mergeCell ref="B31:BE31"/>
    <mergeCell ref="T24:V24"/>
    <mergeCell ref="W24:AD24"/>
    <mergeCell ref="T25:V25"/>
    <mergeCell ref="W25:AD25"/>
    <mergeCell ref="B26:AD26"/>
    <mergeCell ref="B27:BE27"/>
    <mergeCell ref="B52:AD52"/>
    <mergeCell ref="B53:AD53"/>
    <mergeCell ref="T39:V39"/>
    <mergeCell ref="W39:AC39"/>
    <mergeCell ref="B40:AD40"/>
    <mergeCell ref="B42:BE42"/>
    <mergeCell ref="W44:AD44"/>
    <mergeCell ref="T45:V45"/>
    <mergeCell ref="W46:AC46"/>
    <mergeCell ref="T49:V49"/>
    <mergeCell ref="W49:AD49"/>
    <mergeCell ref="T50:U50"/>
    <mergeCell ref="T51:U51"/>
    <mergeCell ref="B41:BE41"/>
    <mergeCell ref="B54:AD54"/>
    <mergeCell ref="B55:B62"/>
    <mergeCell ref="U55:V55"/>
    <mergeCell ref="AB55:AD62"/>
    <mergeCell ref="AE55:AO55"/>
    <mergeCell ref="AX55:BA55"/>
    <mergeCell ref="U58:V58"/>
    <mergeCell ref="AE58:AO58"/>
    <mergeCell ref="AX58:BA58"/>
    <mergeCell ref="AE61:AO61"/>
    <mergeCell ref="AX61:BA61"/>
    <mergeCell ref="BB55:BE55"/>
    <mergeCell ref="U56:V56"/>
    <mergeCell ref="AE56:AO56"/>
    <mergeCell ref="AX56:BA56"/>
    <mergeCell ref="BB56:BE56"/>
    <mergeCell ref="U57:V57"/>
    <mergeCell ref="AE57:AO57"/>
    <mergeCell ref="AX57:BA57"/>
    <mergeCell ref="BB57:BE57"/>
    <mergeCell ref="BB58:BE58"/>
    <mergeCell ref="T59:U59"/>
    <mergeCell ref="AE59:AO59"/>
    <mergeCell ref="AX59:BA59"/>
    <mergeCell ref="BB59:BE59"/>
    <mergeCell ref="T60:U60"/>
    <mergeCell ref="AE60:AO60"/>
    <mergeCell ref="AX60:BA60"/>
    <mergeCell ref="BB60:BE60"/>
    <mergeCell ref="B66:Z66"/>
    <mergeCell ref="AB66:AY66"/>
    <mergeCell ref="T67:U67"/>
    <mergeCell ref="V67:W67"/>
    <mergeCell ref="X67:Y67"/>
    <mergeCell ref="Z67:AA67"/>
    <mergeCell ref="AD67:AT67"/>
    <mergeCell ref="AU67:AZ67"/>
    <mergeCell ref="BB61:BE61"/>
    <mergeCell ref="T62:V62"/>
    <mergeCell ref="AE62:AO62"/>
    <mergeCell ref="AX62:BA62"/>
    <mergeCell ref="BB62:BE62"/>
    <mergeCell ref="V72:X74"/>
    <mergeCell ref="Y72:Z73"/>
    <mergeCell ref="AA72:AB73"/>
    <mergeCell ref="T68:U68"/>
    <mergeCell ref="V68:W68"/>
    <mergeCell ref="X68:Y68"/>
    <mergeCell ref="Z68:AA68"/>
    <mergeCell ref="AD68:AT68"/>
    <mergeCell ref="AU68:AZ68"/>
    <mergeCell ref="AB84:BE84"/>
    <mergeCell ref="B94:Z94"/>
    <mergeCell ref="X78:Z78"/>
    <mergeCell ref="AU78:AW78"/>
    <mergeCell ref="AX78:AZ78"/>
    <mergeCell ref="AG79:BA79"/>
    <mergeCell ref="U80:X80"/>
    <mergeCell ref="AG80:BA80"/>
    <mergeCell ref="B77:T77"/>
    <mergeCell ref="V77:X77"/>
    <mergeCell ref="AE77:AH77"/>
    <mergeCell ref="AK77:AN77"/>
    <mergeCell ref="AO77:AP77"/>
    <mergeCell ref="AQ77:AV77"/>
    <mergeCell ref="B76:T76"/>
    <mergeCell ref="V76:X76"/>
    <mergeCell ref="AE76:AH76"/>
    <mergeCell ref="AK76:AN76"/>
    <mergeCell ref="AO76:AP76"/>
    <mergeCell ref="AQ76:AV76"/>
    <mergeCell ref="BA72:BA73"/>
    <mergeCell ref="B75:T75"/>
    <mergeCell ref="T64:AC64"/>
    <mergeCell ref="AG64:BE64"/>
    <mergeCell ref="V75:X75"/>
    <mergeCell ref="AE75:AH75"/>
    <mergeCell ref="AK75:AN75"/>
    <mergeCell ref="AO75:AP75"/>
    <mergeCell ref="AQ75:AV75"/>
    <mergeCell ref="AE72:AH74"/>
    <mergeCell ref="AK72:AN74"/>
    <mergeCell ref="AO72:AP74"/>
    <mergeCell ref="AQ72:AV74"/>
    <mergeCell ref="AW72:AX73"/>
    <mergeCell ref="AY72:AZ73"/>
    <mergeCell ref="B70:AB70"/>
    <mergeCell ref="B72:T74"/>
    <mergeCell ref="U72:U74"/>
    <mergeCell ref="T5:U5"/>
    <mergeCell ref="B50:B51"/>
    <mergeCell ref="W50:AD51"/>
    <mergeCell ref="T47:V47"/>
    <mergeCell ref="W47:AD47"/>
    <mergeCell ref="T48:U48"/>
    <mergeCell ref="W48:AD48"/>
    <mergeCell ref="T43:V43"/>
    <mergeCell ref="W43:AD43"/>
    <mergeCell ref="T44:U44"/>
    <mergeCell ref="W45:AC45"/>
    <mergeCell ref="T46:U46"/>
    <mergeCell ref="T38:V38"/>
    <mergeCell ref="W38:AC38"/>
    <mergeCell ref="W33:AC33"/>
    <mergeCell ref="B34:AD34"/>
    <mergeCell ref="B35:AD35"/>
    <mergeCell ref="B36:BE36"/>
    <mergeCell ref="B37:BE37"/>
    <mergeCell ref="T32:V32"/>
    <mergeCell ref="W32:AC32"/>
    <mergeCell ref="T33:U33"/>
    <mergeCell ref="T28:V28"/>
    <mergeCell ref="W28:AD28"/>
  </mergeCells>
  <conditionalFormatting sqref="B22:V22 AE22:BE22">
    <cfRule type="cellIs" dxfId="123" priority="169" stopIfTrue="1" operator="equal">
      <formula>0</formula>
    </cfRule>
  </conditionalFormatting>
  <conditionalFormatting sqref="AG22:AO22">
    <cfRule type="cellIs" dxfId="122" priority="168" stopIfTrue="1" operator="equal">
      <formula>0</formula>
    </cfRule>
  </conditionalFormatting>
  <conditionalFormatting sqref="B23:V23 AE23:BE23">
    <cfRule type="cellIs" dxfId="121" priority="167" stopIfTrue="1" operator="equal">
      <formula>0</formula>
    </cfRule>
  </conditionalFormatting>
  <conditionalFormatting sqref="AG23:AO23">
    <cfRule type="cellIs" dxfId="120" priority="166" stopIfTrue="1" operator="equal">
      <formula>0</formula>
    </cfRule>
  </conditionalFormatting>
  <conditionalFormatting sqref="B25:BE25">
    <cfRule type="cellIs" dxfId="119" priority="165" stopIfTrue="1" operator="equal">
      <formula>0</formula>
    </cfRule>
  </conditionalFormatting>
  <conditionalFormatting sqref="AG25:AO25">
    <cfRule type="cellIs" dxfId="118" priority="164" stopIfTrue="1" operator="equal">
      <formula>0</formula>
    </cfRule>
  </conditionalFormatting>
  <conditionalFormatting sqref="B28:V28 AE28:AN28 AP28:BE28">
    <cfRule type="cellIs" dxfId="117" priority="163" stopIfTrue="1" operator="equal">
      <formula>0</formula>
    </cfRule>
  </conditionalFormatting>
  <conditionalFormatting sqref="AG28:AN28">
    <cfRule type="cellIs" dxfId="116" priority="162" stopIfTrue="1" operator="equal">
      <formula>0</formula>
    </cfRule>
  </conditionalFormatting>
  <conditionalFormatting sqref="B29:V29 AE29:AN29 AP29:BE29">
    <cfRule type="cellIs" dxfId="115" priority="160" stopIfTrue="1" operator="equal">
      <formula>0</formula>
    </cfRule>
  </conditionalFormatting>
  <conditionalFormatting sqref="W28:AD28">
    <cfRule type="cellIs" dxfId="114" priority="161" stopIfTrue="1" operator="equal">
      <formula>0</formula>
    </cfRule>
  </conditionalFormatting>
  <conditionalFormatting sqref="AG29:AN29">
    <cfRule type="cellIs" dxfId="113" priority="159" stopIfTrue="1" operator="equal">
      <formula>0</formula>
    </cfRule>
  </conditionalFormatting>
  <conditionalFormatting sqref="W29:AD29">
    <cfRule type="cellIs" dxfId="112" priority="158" stopIfTrue="1" operator="equal">
      <formula>0</formula>
    </cfRule>
  </conditionalFormatting>
  <conditionalFormatting sqref="W22:AD22">
    <cfRule type="cellIs" dxfId="111" priority="143" stopIfTrue="1" operator="equal">
      <formula>0</formula>
    </cfRule>
  </conditionalFormatting>
  <conditionalFormatting sqref="AL39">
    <cfRule type="cellIs" dxfId="110" priority="150" stopIfTrue="1" operator="equal">
      <formula>0</formula>
    </cfRule>
  </conditionalFormatting>
  <conditionalFormatting sqref="AL39">
    <cfRule type="cellIs" dxfId="109" priority="149" stopIfTrue="1" operator="equal">
      <formula>0</formula>
    </cfRule>
  </conditionalFormatting>
  <conditionalFormatting sqref="AM44:BE44 B44:T44 V44:AK44">
    <cfRule type="cellIs" dxfId="108" priority="154" stopIfTrue="1" operator="equal">
      <formula>0</formula>
    </cfRule>
  </conditionalFormatting>
  <conditionalFormatting sqref="AG44:AK44 AM44:AO44">
    <cfRule type="cellIs" dxfId="107" priority="153" stopIfTrue="1" operator="equal">
      <formula>0</formula>
    </cfRule>
  </conditionalFormatting>
  <conditionalFormatting sqref="B50:T50 AM50:BE50 V50:AK50">
    <cfRule type="cellIs" dxfId="106" priority="152" stopIfTrue="1" operator="equal">
      <formula>0</formula>
    </cfRule>
  </conditionalFormatting>
  <conditionalFormatting sqref="AG50:AK50 AM50:AO50">
    <cfRule type="cellIs" dxfId="105" priority="151" stopIfTrue="1" operator="equal">
      <formula>0</formula>
    </cfRule>
  </conditionalFormatting>
  <conditionalFormatting sqref="AL39">
    <cfRule type="cellIs" dxfId="104" priority="148" stopIfTrue="1" operator="equal">
      <formula>0</formula>
    </cfRule>
  </conditionalFormatting>
  <conditionalFormatting sqref="B24:V24 AE24:BE24">
    <cfRule type="cellIs" dxfId="103" priority="147" stopIfTrue="1" operator="equal">
      <formula>0</formula>
    </cfRule>
  </conditionalFormatting>
  <conditionalFormatting sqref="W24:AD24">
    <cfRule type="cellIs" dxfId="102" priority="145" stopIfTrue="1" operator="equal">
      <formula>0</formula>
    </cfRule>
  </conditionalFormatting>
  <conditionalFormatting sqref="AG24:AO24">
    <cfRule type="cellIs" dxfId="101" priority="146" stopIfTrue="1" operator="equal">
      <formula>0</formula>
    </cfRule>
  </conditionalFormatting>
  <conditionalFormatting sqref="AJ26">
    <cfRule type="cellIs" dxfId="100" priority="139" stopIfTrue="1" operator="equal">
      <formula>0</formula>
    </cfRule>
  </conditionalFormatting>
  <conditionalFormatting sqref="W23:AD23">
    <cfRule type="cellIs" dxfId="99" priority="144" stopIfTrue="1" operator="equal">
      <formula>0</formula>
    </cfRule>
  </conditionalFormatting>
  <conditionalFormatting sqref="AS26">
    <cfRule type="cellIs" dxfId="98" priority="138" stopIfTrue="1" operator="equal">
      <formula>0</formula>
    </cfRule>
  </conditionalFormatting>
  <conditionalFormatting sqref="BB33">
    <cfRule type="cellIs" dxfId="97" priority="142" stopIfTrue="1" operator="equal">
      <formula>0</formula>
    </cfRule>
  </conditionalFormatting>
  <conditionalFormatting sqref="AX39">
    <cfRule type="cellIs" dxfId="96" priority="141" stopIfTrue="1" operator="equal">
      <formula>0</formula>
    </cfRule>
  </conditionalFormatting>
  <conditionalFormatting sqref="AL33">
    <cfRule type="cellIs" dxfId="95" priority="140" stopIfTrue="1" operator="equal">
      <formula>0</formula>
    </cfRule>
  </conditionalFormatting>
  <conditionalFormatting sqref="AS30:AV30">
    <cfRule type="cellIs" dxfId="94" priority="127" stopIfTrue="1" operator="equal">
      <formula>0</formula>
    </cfRule>
  </conditionalFormatting>
  <conditionalFormatting sqref="AV26">
    <cfRule type="cellIs" dxfId="93" priority="135" stopIfTrue="1" operator="equal">
      <formula>0</formula>
    </cfRule>
  </conditionalFormatting>
  <conditionalFormatting sqref="AU26">
    <cfRule type="cellIs" dxfId="92" priority="137" stopIfTrue="1" operator="equal">
      <formula>0</formula>
    </cfRule>
  </conditionalFormatting>
  <conditionalFormatting sqref="AT26">
    <cfRule type="cellIs" dxfId="91" priority="136" stopIfTrue="1" operator="equal">
      <formula>0</formula>
    </cfRule>
  </conditionalFormatting>
  <conditionalFormatting sqref="BD30">
    <cfRule type="cellIs" dxfId="90" priority="131" stopIfTrue="1" operator="equal">
      <formula>0</formula>
    </cfRule>
  </conditionalFormatting>
  <conditionalFormatting sqref="AZ26">
    <cfRule type="cellIs" dxfId="89" priority="134" stopIfTrue="1" operator="equal">
      <formula>0</formula>
    </cfRule>
  </conditionalFormatting>
  <conditionalFormatting sqref="BD26">
    <cfRule type="cellIs" dxfId="88" priority="133" stopIfTrue="1" operator="equal">
      <formula>0</formula>
    </cfRule>
  </conditionalFormatting>
  <conditionalFormatting sqref="BC30">
    <cfRule type="cellIs" dxfId="87" priority="132" stopIfTrue="1" operator="equal">
      <formula>0</formula>
    </cfRule>
  </conditionalFormatting>
  <conditionalFormatting sqref="BC34:BD34">
    <cfRule type="cellIs" dxfId="86" priority="119" stopIfTrue="1" operator="equal">
      <formula>0</formula>
    </cfRule>
  </conditionalFormatting>
  <conditionalFormatting sqref="AY30">
    <cfRule type="cellIs" dxfId="85" priority="130" stopIfTrue="1" operator="equal">
      <formula>0</formula>
    </cfRule>
  </conditionalFormatting>
  <conditionalFormatting sqref="AZ30">
    <cfRule type="cellIs" dxfId="84" priority="129" stopIfTrue="1" operator="equal">
      <formula>0</formula>
    </cfRule>
  </conditionalFormatting>
  <conditionalFormatting sqref="AR30">
    <cfRule type="cellIs" dxfId="83" priority="128" stopIfTrue="1" operator="equal">
      <formula>0</formula>
    </cfRule>
  </conditionalFormatting>
  <conditionalFormatting sqref="BA34">
    <cfRule type="cellIs" dxfId="82" priority="101" stopIfTrue="1" operator="equal">
      <formula>0</formula>
    </cfRule>
  </conditionalFormatting>
  <conditionalFormatting sqref="AH30:AM30">
    <cfRule type="cellIs" dxfId="81" priority="126" stopIfTrue="1" operator="equal">
      <formula>0</formula>
    </cfRule>
  </conditionalFormatting>
  <conditionalFormatting sqref="AI35:AN35">
    <cfRule type="cellIs" dxfId="80" priority="125" stopIfTrue="1" operator="equal">
      <formula>0</formula>
    </cfRule>
  </conditionalFormatting>
  <conditionalFormatting sqref="AH34">
    <cfRule type="cellIs" dxfId="79" priority="124" stopIfTrue="1" operator="equal">
      <formula>0</formula>
    </cfRule>
  </conditionalFormatting>
  <conditionalFormatting sqref="AR34:AV34">
    <cfRule type="cellIs" dxfId="78" priority="123" stopIfTrue="1" operator="equal">
      <formula>0</formula>
    </cfRule>
  </conditionalFormatting>
  <conditionalFormatting sqref="AS35">
    <cfRule type="cellIs" dxfId="77" priority="122" stopIfTrue="1" operator="equal">
      <formula>0</formula>
    </cfRule>
  </conditionalFormatting>
  <conditionalFormatting sqref="AU35:AV35">
    <cfRule type="cellIs" dxfId="76" priority="121" stopIfTrue="1" operator="equal">
      <formula>0</formula>
    </cfRule>
  </conditionalFormatting>
  <conditionalFormatting sqref="AY34:AZ34">
    <cfRule type="cellIs" dxfId="75" priority="120" stopIfTrue="1" operator="equal">
      <formula>0</formula>
    </cfRule>
  </conditionalFormatting>
  <conditionalFormatting sqref="BD53">
    <cfRule type="cellIs" dxfId="74" priority="111" stopIfTrue="1" operator="equal">
      <formula>0</formula>
    </cfRule>
  </conditionalFormatting>
  <conditionalFormatting sqref="BD35">
    <cfRule type="cellIs" dxfId="73" priority="118" stopIfTrue="1" operator="equal">
      <formula>0</formula>
    </cfRule>
  </conditionalFormatting>
  <conditionalFormatting sqref="AJ40">
    <cfRule type="cellIs" dxfId="72" priority="117" stopIfTrue="1" operator="equal">
      <formula>0</formula>
    </cfRule>
  </conditionalFormatting>
  <conditionalFormatting sqref="AS53:AV53">
    <cfRule type="cellIs" dxfId="71" priority="115" stopIfTrue="1" operator="equal">
      <formula>0</formula>
    </cfRule>
  </conditionalFormatting>
  <conditionalFormatting sqref="AU54:AV54">
    <cfRule type="cellIs" dxfId="70" priority="114" stopIfTrue="1" operator="equal">
      <formula>0</formula>
    </cfRule>
  </conditionalFormatting>
  <conditionalFormatting sqref="AS54">
    <cfRule type="cellIs" dxfId="69" priority="113" stopIfTrue="1" operator="equal">
      <formula>0</formula>
    </cfRule>
  </conditionalFormatting>
  <conditionalFormatting sqref="AW26">
    <cfRule type="cellIs" dxfId="68" priority="93" stopIfTrue="1" operator="equal">
      <formula>0</formula>
    </cfRule>
  </conditionalFormatting>
  <conditionalFormatting sqref="BD54">
    <cfRule type="cellIs" dxfId="67" priority="110" stopIfTrue="1" operator="equal">
      <formula>0</formula>
    </cfRule>
  </conditionalFormatting>
  <conditionalFormatting sqref="AP34">
    <cfRule type="cellIs" dxfId="66" priority="109" stopIfTrue="1" operator="equal">
      <formula>0</formula>
    </cfRule>
  </conditionalFormatting>
  <conditionalFormatting sqref="AX30">
    <cfRule type="cellIs" dxfId="65" priority="108" stopIfTrue="1" operator="equal">
      <formula>0</formula>
    </cfRule>
  </conditionalFormatting>
  <conditionalFormatting sqref="AP30">
    <cfRule type="cellIs" dxfId="64" priority="107" stopIfTrue="1" operator="equal">
      <formula>0</formula>
    </cfRule>
  </conditionalFormatting>
  <conditionalFormatting sqref="AG30">
    <cfRule type="cellIs" dxfId="63" priority="106" stopIfTrue="1" operator="equal">
      <formula>0</formula>
    </cfRule>
  </conditionalFormatting>
  <conditionalFormatting sqref="AS40:AV40">
    <cfRule type="cellIs" dxfId="62" priority="105" stopIfTrue="1" operator="equal">
      <formula>0</formula>
    </cfRule>
  </conditionalFormatting>
  <conditionalFormatting sqref="AW40">
    <cfRule type="cellIs" dxfId="61" priority="104" stopIfTrue="1" operator="equal">
      <formula>0</formula>
    </cfRule>
  </conditionalFormatting>
  <conditionalFormatting sqref="BE34">
    <cfRule type="cellIs" dxfId="60" priority="103" stopIfTrue="1" operator="equal">
      <formula>0</formula>
    </cfRule>
  </conditionalFormatting>
  <conditionalFormatting sqref="AW34">
    <cfRule type="cellIs" dxfId="59" priority="102" stopIfTrue="1" operator="equal">
      <formula>0</formula>
    </cfRule>
  </conditionalFormatting>
  <conditionalFormatting sqref="BB34">
    <cfRule type="cellIs" dxfId="58" priority="100" stopIfTrue="1" operator="equal">
      <formula>0</formula>
    </cfRule>
  </conditionalFormatting>
  <conditionalFormatting sqref="AL34">
    <cfRule type="cellIs" dxfId="57" priority="99" stopIfTrue="1" operator="equal">
      <formula>0</formula>
    </cfRule>
  </conditionalFormatting>
  <conditionalFormatting sqref="AZ40">
    <cfRule type="cellIs" dxfId="56" priority="98" stopIfTrue="1" operator="equal">
      <formula>0</formula>
    </cfRule>
  </conditionalFormatting>
  <conditionalFormatting sqref="BD40">
    <cfRule type="cellIs" dxfId="55" priority="97" stopIfTrue="1" operator="equal">
      <formula>0</formula>
    </cfRule>
  </conditionalFormatting>
  <conditionalFormatting sqref="AW53">
    <cfRule type="cellIs" dxfId="54" priority="95" stopIfTrue="1" operator="equal">
      <formula>0</formula>
    </cfRule>
  </conditionalFormatting>
  <conditionalFormatting sqref="AW54">
    <cfRule type="cellIs" dxfId="53" priority="94" stopIfTrue="1" operator="equal">
      <formula>0</formula>
    </cfRule>
  </conditionalFormatting>
  <conditionalFormatting sqref="AW30">
    <cfRule type="cellIs" dxfId="52" priority="92" stopIfTrue="1" operator="equal">
      <formula>0</formula>
    </cfRule>
  </conditionalFormatting>
  <conditionalFormatting sqref="BA30">
    <cfRule type="cellIs" dxfId="51" priority="91" stopIfTrue="1" operator="equal">
      <formula>0</formula>
    </cfRule>
  </conditionalFormatting>
  <conditionalFormatting sqref="BE30">
    <cfRule type="cellIs" dxfId="50" priority="90" stopIfTrue="1" operator="equal">
      <formula>0</formula>
    </cfRule>
  </conditionalFormatting>
  <conditionalFormatting sqref="AW35">
    <cfRule type="cellIs" dxfId="49" priority="89" stopIfTrue="1" operator="equal">
      <formula>0</formula>
    </cfRule>
  </conditionalFormatting>
  <conditionalFormatting sqref="BB30">
    <cfRule type="cellIs" dxfId="48" priority="88" stopIfTrue="1" operator="equal">
      <formula>0</formula>
    </cfRule>
  </conditionalFormatting>
  <conditionalFormatting sqref="AN30">
    <cfRule type="cellIs" dxfId="47" priority="87" stopIfTrue="1" operator="equal">
      <formula>0</formula>
    </cfRule>
  </conditionalFormatting>
  <conditionalFormatting sqref="BB59">
    <cfRule type="cellIs" dxfId="46" priority="86" stopIfTrue="1" operator="equal">
      <formula>0</formula>
    </cfRule>
  </conditionalFormatting>
  <conditionalFormatting sqref="AG39">
    <cfRule type="cellIs" dxfId="45" priority="85" stopIfTrue="1" operator="equal">
      <formula>0</formula>
    </cfRule>
  </conditionalFormatting>
  <conditionalFormatting sqref="AG39">
    <cfRule type="cellIs" dxfId="44" priority="84" stopIfTrue="1" operator="equal">
      <formula>0</formula>
    </cfRule>
  </conditionalFormatting>
  <conditionalFormatting sqref="AG38">
    <cfRule type="cellIs" dxfId="43" priority="75" stopIfTrue="1" operator="equal">
      <formula>0</formula>
    </cfRule>
  </conditionalFormatting>
  <conditionalFormatting sqref="AG47:AO47">
    <cfRule type="cellIs" dxfId="42" priority="43" stopIfTrue="1" operator="equal">
      <formula>0</formula>
    </cfRule>
  </conditionalFormatting>
  <conditionalFormatting sqref="AG38">
    <cfRule type="cellIs" dxfId="41" priority="76" stopIfTrue="1" operator="equal">
      <formula>0</formula>
    </cfRule>
  </conditionalFormatting>
  <conditionalFormatting sqref="AL38">
    <cfRule type="cellIs" dxfId="40" priority="78" stopIfTrue="1" operator="equal">
      <formula>0</formula>
    </cfRule>
  </conditionalFormatting>
  <conditionalFormatting sqref="AL38">
    <cfRule type="cellIs" dxfId="39" priority="80" stopIfTrue="1" operator="equal">
      <formula>0</formula>
    </cfRule>
  </conditionalFormatting>
  <conditionalFormatting sqref="AL38">
    <cfRule type="cellIs" dxfId="38" priority="79" stopIfTrue="1" operator="equal">
      <formula>0</formula>
    </cfRule>
  </conditionalFormatting>
  <conditionalFormatting sqref="AX38">
    <cfRule type="cellIs" dxfId="37" priority="73" stopIfTrue="1" operator="equal">
      <formula>0</formula>
    </cfRule>
  </conditionalFormatting>
  <conditionalFormatting sqref="AF38">
    <cfRule type="cellIs" dxfId="36" priority="74" stopIfTrue="1" operator="equal">
      <formula>0</formula>
    </cfRule>
  </conditionalFormatting>
  <conditionalFormatting sqref="AF46:AG46 AO46">
    <cfRule type="cellIs" dxfId="35" priority="68" stopIfTrue="1" operator="equal">
      <formula>0</formula>
    </cfRule>
  </conditionalFormatting>
  <conditionalFormatting sqref="BB38">
    <cfRule type="cellIs" dxfId="34" priority="72" stopIfTrue="1" operator="equal">
      <formula>0</formula>
    </cfRule>
  </conditionalFormatting>
  <conditionalFormatting sqref="AX46">
    <cfRule type="cellIs" dxfId="33" priority="63" stopIfTrue="1" operator="equal">
      <formula>0</formula>
    </cfRule>
  </conditionalFormatting>
  <conditionalFormatting sqref="AG46 AO46">
    <cfRule type="cellIs" dxfId="32" priority="67" stopIfTrue="1" operator="equal">
      <formula>0</formula>
    </cfRule>
  </conditionalFormatting>
  <conditionalFormatting sqref="B49">
    <cfRule type="cellIs" dxfId="31" priority="52" stopIfTrue="1" operator="equal">
      <formula>0</formula>
    </cfRule>
  </conditionalFormatting>
  <conditionalFormatting sqref="AL46">
    <cfRule type="cellIs" dxfId="30" priority="64" stopIfTrue="1" operator="equal">
      <formula>0</formula>
    </cfRule>
  </conditionalFormatting>
  <conditionalFormatting sqref="AL46">
    <cfRule type="cellIs" dxfId="29" priority="66" stopIfTrue="1" operator="equal">
      <formula>0</formula>
    </cfRule>
  </conditionalFormatting>
  <conditionalFormatting sqref="AL46">
    <cfRule type="cellIs" dxfId="28" priority="65" stopIfTrue="1" operator="equal">
      <formula>0</formula>
    </cfRule>
  </conditionalFormatting>
  <conditionalFormatting sqref="AL32">
    <cfRule type="cellIs" dxfId="27" priority="59" stopIfTrue="1" operator="equal">
      <formula>0</formula>
    </cfRule>
  </conditionalFormatting>
  <conditionalFormatting sqref="BB32">
    <cfRule type="cellIs" dxfId="26" priority="60" stopIfTrue="1" operator="equal">
      <formula>0</formula>
    </cfRule>
  </conditionalFormatting>
  <conditionalFormatting sqref="C48:T48 V48">
    <cfRule type="cellIs" dxfId="25" priority="39" stopIfTrue="1" operator="equal">
      <formula>0</formula>
    </cfRule>
  </conditionalFormatting>
  <conditionalFormatting sqref="T49:V49">
    <cfRule type="cellIs" dxfId="24" priority="53" stopIfTrue="1" operator="equal">
      <formula>0</formula>
    </cfRule>
  </conditionalFormatting>
  <conditionalFormatting sqref="C47:S47 AE47:BE47">
    <cfRule type="cellIs" dxfId="23" priority="44" stopIfTrue="1" operator="equal">
      <formula>0</formula>
    </cfRule>
  </conditionalFormatting>
  <conditionalFormatting sqref="C49:S49 AM49:BE49 W49:AK49">
    <cfRule type="cellIs" dxfId="22" priority="56" stopIfTrue="1" operator="equal">
      <formula>0</formula>
    </cfRule>
  </conditionalFormatting>
  <conditionalFormatting sqref="AG49:AK49 AM49:AO49">
    <cfRule type="cellIs" dxfId="21" priority="55" stopIfTrue="1" operator="equal">
      <formula>0</formula>
    </cfRule>
  </conditionalFormatting>
  <conditionalFormatting sqref="C51:S51">
    <cfRule type="cellIs" dxfId="20" priority="51" stopIfTrue="1" operator="equal">
      <formula>0</formula>
    </cfRule>
  </conditionalFormatting>
  <conditionalFormatting sqref="W48:AD48">
    <cfRule type="cellIs" dxfId="19" priority="34" stopIfTrue="1" operator="equal">
      <formula>0</formula>
    </cfRule>
  </conditionalFormatting>
  <conditionalFormatting sqref="W47:AD47">
    <cfRule type="cellIs" dxfId="18" priority="42" stopIfTrue="1" operator="equal">
      <formula>0</formula>
    </cfRule>
  </conditionalFormatting>
  <conditionalFormatting sqref="T47:V47">
    <cfRule type="cellIs" dxfId="17" priority="41" stopIfTrue="1" operator="equal">
      <formula>0</formula>
    </cfRule>
  </conditionalFormatting>
  <conditionalFormatting sqref="B47">
    <cfRule type="cellIs" dxfId="16" priority="40" stopIfTrue="1" operator="equal">
      <formula>0</formula>
    </cfRule>
  </conditionalFormatting>
  <conditionalFormatting sqref="AL45">
    <cfRule type="cellIs" dxfId="15" priority="21" stopIfTrue="1" operator="equal">
      <formula>0</formula>
    </cfRule>
  </conditionalFormatting>
  <conditionalFormatting sqref="AE48:BE48">
    <cfRule type="cellIs" dxfId="14" priority="36" stopIfTrue="1" operator="equal">
      <formula>0</formula>
    </cfRule>
  </conditionalFormatting>
  <conditionalFormatting sqref="AG48:AO48">
    <cfRule type="cellIs" dxfId="13" priority="35" stopIfTrue="1" operator="equal">
      <formula>0</formula>
    </cfRule>
  </conditionalFormatting>
  <conditionalFormatting sqref="C43:S43 AM43:BE43 W43:AK43">
    <cfRule type="cellIs" dxfId="12" priority="32" stopIfTrue="1" operator="equal">
      <formula>0</formula>
    </cfRule>
  </conditionalFormatting>
  <conditionalFormatting sqref="AG43:AK43 AM43:AO43">
    <cfRule type="cellIs" dxfId="11" priority="31" stopIfTrue="1" operator="equal">
      <formula>0</formula>
    </cfRule>
  </conditionalFormatting>
  <conditionalFormatting sqref="T43:V43">
    <cfRule type="cellIs" dxfId="10" priority="30" stopIfTrue="1" operator="equal">
      <formula>0</formula>
    </cfRule>
  </conditionalFormatting>
  <conditionalFormatting sqref="B43">
    <cfRule type="cellIs" dxfId="9" priority="27" stopIfTrue="1" operator="equal">
      <formula>0</formula>
    </cfRule>
  </conditionalFormatting>
  <conditionalFormatting sqref="AF45:AG45 AO45">
    <cfRule type="cellIs" dxfId="8" priority="24" stopIfTrue="1" operator="equal">
      <formula>0</formula>
    </cfRule>
  </conditionalFormatting>
  <conditionalFormatting sqref="AX45">
    <cfRule type="cellIs" dxfId="7" priority="19" stopIfTrue="1" operator="equal">
      <formula>0</formula>
    </cfRule>
  </conditionalFormatting>
  <conditionalFormatting sqref="AG45 AO45">
    <cfRule type="cellIs" dxfId="6" priority="23" stopIfTrue="1" operator="equal">
      <formula>0</formula>
    </cfRule>
  </conditionalFormatting>
  <conditionalFormatting sqref="AL45">
    <cfRule type="cellIs" dxfId="5" priority="20" stopIfTrue="1" operator="equal">
      <formula>0</formula>
    </cfRule>
  </conditionalFormatting>
  <conditionalFormatting sqref="AL45">
    <cfRule type="cellIs" dxfId="4" priority="22" stopIfTrue="1" operator="equal">
      <formula>0</formula>
    </cfRule>
  </conditionalFormatting>
  <conditionalFormatting sqref="AG51:AO51">
    <cfRule type="cellIs" dxfId="3" priority="4" stopIfTrue="1" operator="equal">
      <formula>0</formula>
    </cfRule>
  </conditionalFormatting>
  <conditionalFormatting sqref="AE51:BE51">
    <cfRule type="cellIs" dxfId="2" priority="5" stopIfTrue="1" operator="equal">
      <formula>0</formula>
    </cfRule>
  </conditionalFormatting>
  <conditionalFormatting sqref="AL51">
    <cfRule type="cellIs" dxfId="1" priority="6" stopIfTrue="1" operator="equal">
      <formula>0</formula>
    </cfRule>
  </conditionalFormatting>
  <conditionalFormatting sqref="T51">
    <cfRule type="cellIs" dxfId="0" priority="1" stopIfTrue="1" operator="equal">
      <formula>0</formula>
    </cfRule>
  </conditionalFormatting>
  <pageMargins left="1.1023622047244095" right="0.19685039370078741" top="0.39370078740157483" bottom="0.19685039370078741" header="0" footer="0"/>
  <pageSetup paperSize="9" scale="20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topLeftCell="A43" zoomScale="25" zoomScaleNormal="25" zoomScaleSheetLayoutView="25" zoomScalePageLayoutView="25" workbookViewId="0">
      <selection activeCell="AK80" sqref="AK80:AN80"/>
    </sheetView>
  </sheetViews>
  <sheetFormatPr defaultColWidth="10.109375" defaultRowHeight="13.2" x14ac:dyDescent="0.25"/>
  <cols>
    <col min="1" max="1" width="7.88671875" style="105" customWidth="1"/>
    <col min="2" max="2" width="10.109375" style="105" customWidth="1"/>
    <col min="3" max="19" width="6.33203125" style="105" hidden="1" customWidth="1"/>
    <col min="20" max="20" width="42.109375" style="105" customWidth="1"/>
    <col min="21" max="21" width="42.109375" style="114" customWidth="1"/>
    <col min="22" max="22" width="38.44140625" style="115" customWidth="1"/>
    <col min="23" max="23" width="12.6640625" style="320" customWidth="1"/>
    <col min="24" max="24" width="25.6640625" style="130" customWidth="1"/>
    <col min="25" max="26" width="12.6640625" style="130" customWidth="1"/>
    <col min="27" max="27" width="14.77734375" style="130" customWidth="1"/>
    <col min="28" max="28" width="16.6640625" style="130" customWidth="1"/>
    <col min="29" max="29" width="12.109375" style="130" customWidth="1"/>
    <col min="30" max="30" width="12.6640625" style="132" hidden="1" customWidth="1"/>
    <col min="31" max="31" width="16.6640625" style="132" customWidth="1"/>
    <col min="32" max="32" width="16.44140625" style="132" customWidth="1"/>
    <col min="33" max="33" width="14.77734375" style="132" customWidth="1"/>
    <col min="34" max="34" width="13.77734375" style="132" customWidth="1"/>
    <col min="35" max="37" width="13" style="132" customWidth="1"/>
    <col min="38" max="38" width="14.77734375" style="132" customWidth="1"/>
    <col min="39" max="40" width="13" style="132" customWidth="1"/>
    <col min="41" max="41" width="14.44140625" style="132" customWidth="1"/>
    <col min="42" max="42" width="10.6640625" style="105" customWidth="1"/>
    <col min="43" max="43" width="11.77734375" style="105" customWidth="1"/>
    <col min="44" max="49" width="10.6640625" style="105" customWidth="1"/>
    <col min="50" max="50" width="14" style="105" customWidth="1"/>
    <col min="51" max="51" width="13.44140625" style="105" customWidth="1"/>
    <col min="52" max="52" width="12.109375" style="105" customWidth="1"/>
    <col min="53" max="54" width="11.44140625" style="105" customWidth="1"/>
    <col min="55" max="56" width="11.77734375" style="105" customWidth="1"/>
    <col min="57" max="57" width="12.33203125" style="105" customWidth="1"/>
    <col min="58" max="58" width="5.77734375" style="105" customWidth="1"/>
    <col min="59" max="59" width="1.109375" style="105" customWidth="1"/>
    <col min="60" max="16384" width="10.109375" style="105"/>
  </cols>
  <sheetData>
    <row r="1" spans="2:62" ht="84" customHeight="1" x14ac:dyDescent="0.25">
      <c r="B1" s="1356" t="s">
        <v>49</v>
      </c>
      <c r="C1" s="1356"/>
      <c r="D1" s="1356"/>
      <c r="E1" s="1356"/>
      <c r="F1" s="1356"/>
      <c r="G1" s="1356"/>
      <c r="H1" s="1356"/>
      <c r="I1" s="1356"/>
      <c r="J1" s="1356"/>
      <c r="K1" s="1356"/>
      <c r="L1" s="1356"/>
      <c r="M1" s="1356"/>
      <c r="N1" s="1356"/>
      <c r="O1" s="1356"/>
      <c r="P1" s="1356"/>
      <c r="Q1" s="1356"/>
      <c r="R1" s="1356"/>
      <c r="S1" s="1356"/>
      <c r="T1" s="1356"/>
      <c r="U1" s="1356"/>
      <c r="V1" s="1356"/>
      <c r="W1" s="1356"/>
      <c r="X1" s="1356"/>
      <c r="Y1" s="1356"/>
      <c r="Z1" s="1356"/>
      <c r="AA1" s="1356"/>
      <c r="AB1" s="1356"/>
      <c r="AC1" s="1356"/>
      <c r="AD1" s="1356"/>
      <c r="AE1" s="1356"/>
      <c r="AF1" s="1356"/>
      <c r="AG1" s="1356"/>
      <c r="AH1" s="1356"/>
      <c r="AI1" s="1356"/>
      <c r="AJ1" s="1356"/>
      <c r="AK1" s="1356"/>
      <c r="AL1" s="1356"/>
      <c r="AM1" s="1356"/>
      <c r="AN1" s="1356"/>
      <c r="AO1" s="1356"/>
      <c r="AP1" s="1356"/>
      <c r="AQ1" s="1356"/>
      <c r="AR1" s="1356"/>
      <c r="AS1" s="1356"/>
      <c r="AT1" s="1356"/>
      <c r="AU1" s="1356"/>
      <c r="AV1" s="1356"/>
      <c r="AW1" s="1356"/>
      <c r="AX1" s="1356"/>
      <c r="AY1" s="1356"/>
      <c r="AZ1" s="1356"/>
      <c r="BA1" s="1356"/>
    </row>
    <row r="2" spans="2:62" ht="12.45" hidden="1" customHeight="1" x14ac:dyDescent="0.5"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  <c r="P2" s="1357"/>
      <c r="Q2" s="1357"/>
      <c r="R2" s="1357"/>
      <c r="S2" s="1357"/>
      <c r="T2" s="1357"/>
      <c r="U2" s="1357"/>
      <c r="V2" s="1357"/>
      <c r="W2" s="1357"/>
      <c r="X2" s="1357"/>
      <c r="Y2" s="1357"/>
      <c r="Z2" s="1357"/>
      <c r="AA2" s="1357"/>
      <c r="AB2" s="1357"/>
      <c r="AC2" s="1357"/>
      <c r="AD2" s="1357"/>
      <c r="AE2" s="1357"/>
      <c r="AF2" s="1357"/>
      <c r="AG2" s="1357"/>
      <c r="AH2" s="1357"/>
      <c r="AI2" s="1357"/>
      <c r="AJ2" s="1357"/>
      <c r="AK2" s="1357"/>
      <c r="AL2" s="1357"/>
      <c r="AM2" s="1357"/>
      <c r="AN2" s="1357"/>
      <c r="AO2" s="1357"/>
      <c r="AP2" s="1357"/>
      <c r="AQ2" s="1357"/>
      <c r="AR2" s="1357"/>
      <c r="AS2" s="1357"/>
      <c r="AT2" s="1357"/>
      <c r="AU2" s="1357"/>
      <c r="AV2" s="1357"/>
      <c r="AW2" s="1357"/>
      <c r="AX2" s="1357"/>
      <c r="AY2" s="1357"/>
      <c r="AZ2" s="1357"/>
      <c r="BA2" s="1357"/>
    </row>
    <row r="3" spans="2:62" ht="90" x14ac:dyDescent="0.25">
      <c r="B3" s="1358" t="s">
        <v>0</v>
      </c>
      <c r="C3" s="1358"/>
      <c r="D3" s="1358"/>
      <c r="E3" s="1358"/>
      <c r="F3" s="1358"/>
      <c r="G3" s="1358"/>
      <c r="H3" s="1358"/>
      <c r="I3" s="1358"/>
      <c r="J3" s="1358"/>
      <c r="K3" s="1358"/>
      <c r="L3" s="1358"/>
      <c r="M3" s="1358"/>
      <c r="N3" s="1358"/>
      <c r="O3" s="1358"/>
      <c r="P3" s="1358"/>
      <c r="Q3" s="1358"/>
      <c r="R3" s="1358"/>
      <c r="S3" s="1358"/>
      <c r="T3" s="1358"/>
      <c r="U3" s="1358"/>
      <c r="V3" s="1358"/>
      <c r="W3" s="1358"/>
      <c r="X3" s="1358"/>
      <c r="Y3" s="1358"/>
      <c r="Z3" s="1358"/>
      <c r="AA3" s="1358"/>
      <c r="AB3" s="1358"/>
      <c r="AC3" s="1358"/>
      <c r="AD3" s="1358"/>
      <c r="AE3" s="1358"/>
      <c r="AF3" s="1358"/>
      <c r="AG3" s="1358"/>
      <c r="AH3" s="1358"/>
      <c r="AI3" s="1358"/>
      <c r="AJ3" s="1358"/>
      <c r="AK3" s="1358"/>
      <c r="AL3" s="1358"/>
      <c r="AM3" s="1358"/>
      <c r="AN3" s="1358"/>
      <c r="AO3" s="1358"/>
      <c r="AP3" s="1358"/>
      <c r="AQ3" s="1358"/>
      <c r="AR3" s="1358"/>
      <c r="AS3" s="1358"/>
      <c r="AT3" s="1358"/>
      <c r="AU3" s="1358"/>
      <c r="AV3" s="1358"/>
      <c r="AW3" s="1358"/>
      <c r="AX3" s="1358"/>
      <c r="AY3" s="1358"/>
      <c r="AZ3" s="1358"/>
      <c r="BA3" s="1358"/>
    </row>
    <row r="4" spans="2:62" ht="48.75" customHeight="1" x14ac:dyDescent="0.85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359" t="s">
        <v>39</v>
      </c>
      <c r="U4" s="1359"/>
      <c r="V4" s="107"/>
      <c r="W4" s="107"/>
      <c r="X4" s="1360" t="s">
        <v>158</v>
      </c>
      <c r="Y4" s="1360"/>
      <c r="Z4" s="1360"/>
      <c r="AA4" s="1360"/>
      <c r="AB4" s="1360"/>
      <c r="AC4" s="1360"/>
      <c r="AD4" s="1360"/>
      <c r="AE4" s="1360"/>
      <c r="AF4" s="1360"/>
      <c r="AG4" s="1360"/>
      <c r="AH4" s="1360"/>
      <c r="AI4" s="1360"/>
      <c r="AJ4" s="1360"/>
      <c r="AK4" s="1360"/>
      <c r="AL4" s="1360"/>
      <c r="AM4" s="1360"/>
      <c r="AN4" s="1360"/>
      <c r="AO4" s="1360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</row>
    <row r="5" spans="2:62" ht="81.599999999999994" customHeight="1" x14ac:dyDescent="0.6">
      <c r="T5" s="1804" t="s">
        <v>240</v>
      </c>
      <c r="U5" s="1407"/>
      <c r="V5" s="782"/>
      <c r="W5" s="108"/>
      <c r="X5" s="1819" t="s">
        <v>242</v>
      </c>
      <c r="Y5" s="1820"/>
      <c r="Z5" s="1820"/>
      <c r="AA5" s="1820"/>
      <c r="AB5" s="1820"/>
      <c r="AC5" s="1820"/>
      <c r="AD5" s="1820"/>
      <c r="AE5" s="1820"/>
      <c r="AF5" s="1820"/>
      <c r="AG5" s="1820"/>
      <c r="AH5" s="1820"/>
      <c r="AI5" s="1820"/>
      <c r="AJ5" s="1820"/>
      <c r="AK5" s="1820"/>
      <c r="AL5" s="1820"/>
      <c r="AM5" s="1820"/>
      <c r="AN5" s="1820"/>
      <c r="AO5" s="1820"/>
      <c r="AP5" s="628"/>
      <c r="AQ5" s="628"/>
      <c r="AR5" s="109"/>
      <c r="AS5" s="110"/>
      <c r="AT5" s="110"/>
      <c r="AU5" s="111" t="s">
        <v>1</v>
      </c>
      <c r="AV5" s="112"/>
      <c r="AW5" s="113"/>
      <c r="AX5" s="113"/>
      <c r="AY5" s="113"/>
      <c r="AZ5" s="1356" t="s">
        <v>70</v>
      </c>
      <c r="BA5" s="1356"/>
      <c r="BB5" s="1356"/>
      <c r="BC5" s="1356"/>
      <c r="BD5" s="1362"/>
    </row>
    <row r="6" spans="2:62" ht="67.5" customHeight="1" x14ac:dyDescent="0.55000000000000004">
      <c r="W6" s="1388" t="s">
        <v>43</v>
      </c>
      <c r="X6" s="1388"/>
      <c r="Y6" s="1388"/>
      <c r="Z6" s="1388"/>
      <c r="AA6" s="1388"/>
      <c r="AB6" s="1388"/>
      <c r="AC6" s="116" t="s">
        <v>2</v>
      </c>
      <c r="AD6" s="1389" t="s">
        <v>83</v>
      </c>
      <c r="AE6" s="1389"/>
      <c r="AF6" s="1389"/>
      <c r="AG6" s="1389"/>
      <c r="AH6" s="1389"/>
      <c r="AI6" s="1389"/>
      <c r="AJ6" s="1389"/>
      <c r="AK6" s="1389"/>
      <c r="AL6" s="1389"/>
      <c r="AM6" s="1389"/>
      <c r="AN6" s="1389"/>
      <c r="AO6" s="1389"/>
      <c r="AP6" s="1389"/>
      <c r="AQ6" s="1389"/>
      <c r="AR6" s="1389"/>
      <c r="AS6" s="1389"/>
      <c r="AT6" s="117"/>
      <c r="AU6" s="118" t="s">
        <v>3</v>
      </c>
      <c r="AV6" s="113"/>
      <c r="AW6" s="113"/>
      <c r="AX6" s="113"/>
      <c r="AY6" s="113"/>
      <c r="AZ6" s="1390" t="s">
        <v>4</v>
      </c>
      <c r="BA6" s="1390"/>
      <c r="BB6" s="1390"/>
      <c r="BC6" s="1390"/>
      <c r="BD6" s="119"/>
    </row>
    <row r="7" spans="2:62" ht="100.8" customHeight="1" x14ac:dyDescent="0.6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1" t="s">
        <v>239</v>
      </c>
      <c r="U7" s="120"/>
      <c r="V7" s="120"/>
      <c r="W7" s="1391" t="s">
        <v>81</v>
      </c>
      <c r="X7" s="1392"/>
      <c r="Y7" s="1392"/>
      <c r="Z7" s="1392"/>
      <c r="AA7" s="1392"/>
      <c r="AB7" s="1392"/>
      <c r="AC7" s="116" t="s">
        <v>2</v>
      </c>
      <c r="AD7" s="630"/>
      <c r="AE7" s="1393" t="s">
        <v>84</v>
      </c>
      <c r="AF7" s="1394"/>
      <c r="AG7" s="1394"/>
      <c r="AH7" s="1394"/>
      <c r="AI7" s="1394"/>
      <c r="AJ7" s="1394"/>
      <c r="AK7" s="1394"/>
      <c r="AL7" s="1394"/>
      <c r="AM7" s="1394"/>
      <c r="AN7" s="1394"/>
      <c r="AO7" s="1394"/>
      <c r="AP7" s="1394"/>
      <c r="AQ7" s="1394"/>
      <c r="AR7" s="1394"/>
      <c r="AS7" s="1394"/>
      <c r="AT7" s="117"/>
      <c r="AU7" s="118" t="s">
        <v>5</v>
      </c>
      <c r="AV7" s="113"/>
      <c r="AW7" s="113"/>
      <c r="AX7" s="113"/>
      <c r="AY7" s="113"/>
      <c r="AZ7" s="1356" t="s">
        <v>71</v>
      </c>
      <c r="BA7" s="1356"/>
      <c r="BB7" s="1356"/>
      <c r="BC7" s="1356"/>
      <c r="BD7" s="1356"/>
    </row>
    <row r="8" spans="2:62" ht="48" customHeight="1" x14ac:dyDescent="0.6">
      <c r="T8" s="1404" t="s">
        <v>160</v>
      </c>
      <c r="U8" s="1404"/>
      <c r="V8" s="1404"/>
      <c r="W8" s="1405" t="s">
        <v>42</v>
      </c>
      <c r="X8" s="1405"/>
      <c r="Y8" s="1405"/>
      <c r="Z8" s="1405"/>
      <c r="AA8" s="1405"/>
      <c r="AB8" s="1405"/>
      <c r="AC8" s="1405"/>
      <c r="AD8" s="1316" t="s">
        <v>50</v>
      </c>
      <c r="AE8" s="1316"/>
      <c r="AF8" s="1316"/>
      <c r="AG8" s="1316"/>
      <c r="AH8" s="1316"/>
      <c r="AI8" s="1316"/>
      <c r="AJ8" s="1316"/>
      <c r="AK8" s="1316"/>
      <c r="AL8" s="1316"/>
      <c r="AM8" s="1316"/>
      <c r="AN8" s="1316"/>
      <c r="AO8" s="1316"/>
      <c r="AP8" s="1316"/>
      <c r="AQ8" s="1316"/>
      <c r="AR8" s="1316"/>
      <c r="AS8" s="1316"/>
      <c r="AT8" s="117"/>
      <c r="AU8" s="118" t="s">
        <v>6</v>
      </c>
      <c r="AV8" s="122"/>
      <c r="AW8" s="122"/>
      <c r="AX8" s="122"/>
      <c r="AY8" s="1324" t="s">
        <v>126</v>
      </c>
      <c r="AZ8" s="1803"/>
      <c r="BA8" s="1803"/>
      <c r="BB8" s="1803"/>
      <c r="BC8" s="1803"/>
      <c r="BD8" s="1803"/>
      <c r="BE8" s="1803"/>
    </row>
    <row r="9" spans="2:62" ht="40.799999999999997" customHeight="1" x14ac:dyDescent="0.65">
      <c r="U9" s="123"/>
      <c r="V9" s="123"/>
      <c r="W9" s="1317" t="s">
        <v>7</v>
      </c>
      <c r="X9" s="1317"/>
      <c r="Y9" s="1317"/>
      <c r="Z9" s="1317"/>
      <c r="AA9" s="124"/>
      <c r="AB9" s="124"/>
      <c r="AC9" s="116" t="s">
        <v>2</v>
      </c>
      <c r="AD9" s="125"/>
      <c r="AE9" s="629" t="s">
        <v>72</v>
      </c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6"/>
      <c r="AR9" s="127"/>
      <c r="AS9" s="126"/>
      <c r="AT9" s="128"/>
      <c r="AU9" s="122"/>
      <c r="AV9" s="122"/>
      <c r="AW9" s="122"/>
      <c r="AX9" s="122"/>
      <c r="AY9" s="1803"/>
      <c r="AZ9" s="1803"/>
      <c r="BA9" s="1803"/>
      <c r="BB9" s="1803"/>
      <c r="BC9" s="1803"/>
      <c r="BD9" s="1803"/>
      <c r="BE9" s="1803"/>
    </row>
    <row r="10" spans="2:62" ht="38.549999999999997" customHeight="1" x14ac:dyDescent="0.65">
      <c r="U10" s="123"/>
      <c r="V10" s="123"/>
      <c r="W10" s="630"/>
      <c r="X10" s="630"/>
      <c r="Y10" s="630"/>
      <c r="Z10" s="630"/>
      <c r="AA10" s="124"/>
      <c r="AB10" s="124"/>
      <c r="AC10" s="116"/>
      <c r="AD10" s="442"/>
      <c r="AE10" s="443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4"/>
      <c r="AR10" s="445"/>
      <c r="AS10" s="444"/>
      <c r="AT10" s="128"/>
      <c r="AU10" s="122"/>
      <c r="AV10" s="122"/>
      <c r="AW10" s="122"/>
      <c r="AX10" s="122"/>
      <c r="AY10" s="1803"/>
      <c r="AZ10" s="1803"/>
      <c r="BA10" s="1803"/>
      <c r="BB10" s="1803"/>
      <c r="BC10" s="1803"/>
      <c r="BD10" s="1803"/>
      <c r="BE10" s="1803"/>
    </row>
    <row r="11" spans="2:62" ht="6" customHeight="1" thickBot="1" x14ac:dyDescent="0.35">
      <c r="U11" s="123"/>
      <c r="V11" s="123"/>
      <c r="W11" s="129"/>
      <c r="AA11" s="131"/>
      <c r="AB11" s="132"/>
      <c r="AC11" s="132"/>
      <c r="AK11" s="105"/>
      <c r="AL11" s="105"/>
      <c r="AM11" s="105"/>
      <c r="AN11" s="105"/>
      <c r="AO11" s="105"/>
    </row>
    <row r="12" spans="2:62" s="135" customFormat="1" ht="86.25" customHeight="1" thickTop="1" thickBot="1" x14ac:dyDescent="0.3">
      <c r="B12" s="1363" t="s">
        <v>69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64" t="s">
        <v>8</v>
      </c>
      <c r="U12" s="1365"/>
      <c r="V12" s="1366"/>
      <c r="W12" s="1370" t="s">
        <v>9</v>
      </c>
      <c r="X12" s="1371"/>
      <c r="Y12" s="1371"/>
      <c r="Z12" s="1371"/>
      <c r="AA12" s="1371"/>
      <c r="AB12" s="1371"/>
      <c r="AC12" s="1371"/>
      <c r="AD12" s="1372"/>
      <c r="AE12" s="1376" t="s">
        <v>10</v>
      </c>
      <c r="AF12" s="1377"/>
      <c r="AG12" s="1382" t="s">
        <v>11</v>
      </c>
      <c r="AH12" s="1383"/>
      <c r="AI12" s="1383"/>
      <c r="AJ12" s="1383"/>
      <c r="AK12" s="1383"/>
      <c r="AL12" s="1383"/>
      <c r="AM12" s="1383"/>
      <c r="AN12" s="1383"/>
      <c r="AO12" s="1299" t="s">
        <v>12</v>
      </c>
      <c r="AP12" s="1301" t="s">
        <v>13</v>
      </c>
      <c r="AQ12" s="1301"/>
      <c r="AR12" s="1301"/>
      <c r="AS12" s="1301"/>
      <c r="AT12" s="1301"/>
      <c r="AU12" s="1301"/>
      <c r="AV12" s="1301"/>
      <c r="AW12" s="1301"/>
      <c r="AX12" s="1395" t="s">
        <v>51</v>
      </c>
      <c r="AY12" s="1396"/>
      <c r="AZ12" s="1396"/>
      <c r="BA12" s="1396"/>
      <c r="BB12" s="1396"/>
      <c r="BC12" s="1396"/>
      <c r="BD12" s="1396"/>
      <c r="BE12" s="1397"/>
      <c r="BF12" s="134"/>
    </row>
    <row r="13" spans="2:62" s="135" customFormat="1" ht="49.95" customHeight="1" thickBot="1" x14ac:dyDescent="0.3">
      <c r="B13" s="1363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7"/>
      <c r="U13" s="1368"/>
      <c r="V13" s="1369"/>
      <c r="W13" s="1373"/>
      <c r="X13" s="1374"/>
      <c r="Y13" s="1374"/>
      <c r="Z13" s="1374"/>
      <c r="AA13" s="1374"/>
      <c r="AB13" s="1374"/>
      <c r="AC13" s="1374"/>
      <c r="AD13" s="1375"/>
      <c r="AE13" s="1378"/>
      <c r="AF13" s="1379"/>
      <c r="AG13" s="1384"/>
      <c r="AH13" s="1385"/>
      <c r="AI13" s="1385"/>
      <c r="AJ13" s="1385"/>
      <c r="AK13" s="1385"/>
      <c r="AL13" s="1385"/>
      <c r="AM13" s="1385"/>
      <c r="AN13" s="1385"/>
      <c r="AO13" s="1300"/>
      <c r="AP13" s="1302"/>
      <c r="AQ13" s="1302"/>
      <c r="AR13" s="1302"/>
      <c r="AS13" s="1302"/>
      <c r="AT13" s="1302"/>
      <c r="AU13" s="1302"/>
      <c r="AV13" s="1302"/>
      <c r="AW13" s="1302"/>
      <c r="AX13" s="1398" t="s">
        <v>101</v>
      </c>
      <c r="AY13" s="1399"/>
      <c r="AZ13" s="1399"/>
      <c r="BA13" s="1399"/>
      <c r="BB13" s="1399"/>
      <c r="BC13" s="1399"/>
      <c r="BD13" s="1399"/>
      <c r="BE13" s="1400"/>
      <c r="BF13" s="137"/>
    </row>
    <row r="14" spans="2:62" s="135" customFormat="1" ht="49.95" customHeight="1" thickBot="1" x14ac:dyDescent="0.3">
      <c r="B14" s="1363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7"/>
      <c r="U14" s="1368"/>
      <c r="V14" s="1369"/>
      <c r="W14" s="1373"/>
      <c r="X14" s="1374"/>
      <c r="Y14" s="1374"/>
      <c r="Z14" s="1374"/>
      <c r="AA14" s="1374"/>
      <c r="AB14" s="1374"/>
      <c r="AC14" s="1374"/>
      <c r="AD14" s="1375"/>
      <c r="AE14" s="1380"/>
      <c r="AF14" s="1381"/>
      <c r="AG14" s="1386"/>
      <c r="AH14" s="1387"/>
      <c r="AI14" s="1387"/>
      <c r="AJ14" s="1387"/>
      <c r="AK14" s="1387"/>
      <c r="AL14" s="1387"/>
      <c r="AM14" s="1387"/>
      <c r="AN14" s="1387"/>
      <c r="AO14" s="1300"/>
      <c r="AP14" s="1303"/>
      <c r="AQ14" s="1303"/>
      <c r="AR14" s="1303"/>
      <c r="AS14" s="1303"/>
      <c r="AT14" s="1303"/>
      <c r="AU14" s="1303"/>
      <c r="AV14" s="1303"/>
      <c r="AW14" s="1303"/>
      <c r="AX14" s="1401" t="s">
        <v>244</v>
      </c>
      <c r="AY14" s="1402"/>
      <c r="AZ14" s="1402"/>
      <c r="BA14" s="1402"/>
      <c r="BB14" s="1402"/>
      <c r="BC14" s="1402"/>
      <c r="BD14" s="1402"/>
      <c r="BE14" s="1403"/>
      <c r="BF14" s="138"/>
    </row>
    <row r="15" spans="2:62" s="135" customFormat="1" ht="40.049999999999997" customHeight="1" thickBot="1" x14ac:dyDescent="0.3">
      <c r="B15" s="1363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7"/>
      <c r="U15" s="1368"/>
      <c r="V15" s="1369"/>
      <c r="W15" s="1373"/>
      <c r="X15" s="1374"/>
      <c r="Y15" s="1374"/>
      <c r="Z15" s="1374"/>
      <c r="AA15" s="1374"/>
      <c r="AB15" s="1374"/>
      <c r="AC15" s="1374"/>
      <c r="AD15" s="1375"/>
      <c r="AE15" s="1304" t="s">
        <v>14</v>
      </c>
      <c r="AF15" s="1312" t="s">
        <v>15</v>
      </c>
      <c r="AG15" s="1304" t="s">
        <v>16</v>
      </c>
      <c r="AH15" s="1307" t="s">
        <v>17</v>
      </c>
      <c r="AI15" s="1308"/>
      <c r="AJ15" s="1308"/>
      <c r="AK15" s="1308"/>
      <c r="AL15" s="1308"/>
      <c r="AM15" s="1308"/>
      <c r="AN15" s="1309"/>
      <c r="AO15" s="1300"/>
      <c r="AP15" s="1310" t="s">
        <v>18</v>
      </c>
      <c r="AQ15" s="1297" t="s">
        <v>19</v>
      </c>
      <c r="AR15" s="1297" t="s">
        <v>20</v>
      </c>
      <c r="AS15" s="1354" t="s">
        <v>21</v>
      </c>
      <c r="AT15" s="1354" t="s">
        <v>22</v>
      </c>
      <c r="AU15" s="1297" t="s">
        <v>23</v>
      </c>
      <c r="AV15" s="1297" t="s">
        <v>24</v>
      </c>
      <c r="AW15" s="1331" t="s">
        <v>25</v>
      </c>
      <c r="AX15" s="1333" t="s">
        <v>104</v>
      </c>
      <c r="AY15" s="1334"/>
      <c r="AZ15" s="1334"/>
      <c r="BA15" s="1335"/>
      <c r="BB15" s="1333" t="s">
        <v>105</v>
      </c>
      <c r="BC15" s="1334"/>
      <c r="BD15" s="1334"/>
      <c r="BE15" s="1335"/>
    </row>
    <row r="16" spans="2:62" s="139" customFormat="1" ht="40.049999999999997" customHeight="1" thickBot="1" x14ac:dyDescent="0.3">
      <c r="B16" s="1363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7"/>
      <c r="U16" s="1368"/>
      <c r="V16" s="1369"/>
      <c r="W16" s="1373"/>
      <c r="X16" s="1374"/>
      <c r="Y16" s="1374"/>
      <c r="Z16" s="1374"/>
      <c r="AA16" s="1374"/>
      <c r="AB16" s="1374"/>
      <c r="AC16" s="1374"/>
      <c r="AD16" s="1375"/>
      <c r="AE16" s="1306"/>
      <c r="AF16" s="1313"/>
      <c r="AG16" s="1305"/>
      <c r="AH16" s="1336" t="s">
        <v>53</v>
      </c>
      <c r="AI16" s="1337"/>
      <c r="AJ16" s="1340" t="s">
        <v>56</v>
      </c>
      <c r="AK16" s="1341"/>
      <c r="AL16" s="1344" t="s">
        <v>68</v>
      </c>
      <c r="AM16" s="1345"/>
      <c r="AN16" s="1348" t="s">
        <v>48</v>
      </c>
      <c r="AO16" s="1300"/>
      <c r="AP16" s="1311"/>
      <c r="AQ16" s="1298"/>
      <c r="AR16" s="1298"/>
      <c r="AS16" s="1355"/>
      <c r="AT16" s="1355"/>
      <c r="AU16" s="1298"/>
      <c r="AV16" s="1298"/>
      <c r="AW16" s="1332"/>
      <c r="AX16" s="1351" t="s">
        <v>41</v>
      </c>
      <c r="AY16" s="1352"/>
      <c r="AZ16" s="1352"/>
      <c r="BA16" s="1353"/>
      <c r="BB16" s="1351" t="s">
        <v>120</v>
      </c>
      <c r="BC16" s="1352"/>
      <c r="BD16" s="1352"/>
      <c r="BE16" s="1353"/>
      <c r="BJ16" s="1284"/>
    </row>
    <row r="17" spans="1:62" s="139" customFormat="1" ht="30" customHeight="1" thickBot="1" x14ac:dyDescent="0.3">
      <c r="B17" s="1363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7"/>
      <c r="U17" s="1368"/>
      <c r="V17" s="1369"/>
      <c r="W17" s="1373"/>
      <c r="X17" s="1374"/>
      <c r="Y17" s="1374"/>
      <c r="Z17" s="1374"/>
      <c r="AA17" s="1374"/>
      <c r="AB17" s="1374"/>
      <c r="AC17" s="1374"/>
      <c r="AD17" s="1375"/>
      <c r="AE17" s="1306"/>
      <c r="AF17" s="1313"/>
      <c r="AG17" s="1305"/>
      <c r="AH17" s="1338"/>
      <c r="AI17" s="1339"/>
      <c r="AJ17" s="1342"/>
      <c r="AK17" s="1343"/>
      <c r="AL17" s="1346"/>
      <c r="AM17" s="1347"/>
      <c r="AN17" s="1349"/>
      <c r="AO17" s="1300"/>
      <c r="AP17" s="1311"/>
      <c r="AQ17" s="1298"/>
      <c r="AR17" s="1298"/>
      <c r="AS17" s="1355"/>
      <c r="AT17" s="1355"/>
      <c r="AU17" s="1298"/>
      <c r="AV17" s="1298"/>
      <c r="AW17" s="1332"/>
      <c r="AX17" s="1318" t="s">
        <v>16</v>
      </c>
      <c r="AY17" s="1320" t="s">
        <v>27</v>
      </c>
      <c r="AZ17" s="1320"/>
      <c r="BA17" s="1321"/>
      <c r="BB17" s="1318" t="s">
        <v>16</v>
      </c>
      <c r="BC17" s="1322" t="s">
        <v>27</v>
      </c>
      <c r="BD17" s="1322"/>
      <c r="BE17" s="1323"/>
      <c r="BJ17" s="1284"/>
    </row>
    <row r="18" spans="1:62" s="139" customFormat="1" ht="155.25" customHeight="1" thickBot="1" x14ac:dyDescent="0.3">
      <c r="B18" s="1363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367"/>
      <c r="U18" s="1368"/>
      <c r="V18" s="1369"/>
      <c r="W18" s="1373"/>
      <c r="X18" s="1374"/>
      <c r="Y18" s="1374"/>
      <c r="Z18" s="1374"/>
      <c r="AA18" s="1374"/>
      <c r="AB18" s="1374"/>
      <c r="AC18" s="1374"/>
      <c r="AD18" s="1375"/>
      <c r="AE18" s="1306"/>
      <c r="AF18" s="1313"/>
      <c r="AG18" s="1306"/>
      <c r="AH18" s="141" t="s">
        <v>54</v>
      </c>
      <c r="AI18" s="142" t="s">
        <v>55</v>
      </c>
      <c r="AJ18" s="141" t="s">
        <v>54</v>
      </c>
      <c r="AK18" s="142" t="s">
        <v>55</v>
      </c>
      <c r="AL18" s="141" t="s">
        <v>54</v>
      </c>
      <c r="AM18" s="142" t="s">
        <v>55</v>
      </c>
      <c r="AN18" s="1350"/>
      <c r="AO18" s="1300"/>
      <c r="AP18" s="1311"/>
      <c r="AQ18" s="1298"/>
      <c r="AR18" s="1298"/>
      <c r="AS18" s="1355"/>
      <c r="AT18" s="1355"/>
      <c r="AU18" s="1298"/>
      <c r="AV18" s="1298"/>
      <c r="AW18" s="1332"/>
      <c r="AX18" s="1319"/>
      <c r="AY18" s="143" t="s">
        <v>26</v>
      </c>
      <c r="AZ18" s="143" t="s">
        <v>28</v>
      </c>
      <c r="BA18" s="144" t="s">
        <v>52</v>
      </c>
      <c r="BB18" s="1319"/>
      <c r="BC18" s="145" t="s">
        <v>26</v>
      </c>
      <c r="BD18" s="145" t="s">
        <v>28</v>
      </c>
      <c r="BE18" s="146" t="s">
        <v>29</v>
      </c>
      <c r="BJ18" s="1284"/>
    </row>
    <row r="19" spans="1:62" s="147" customFormat="1" ht="42.75" customHeight="1" thickTop="1" thickBot="1" x14ac:dyDescent="0.3">
      <c r="B19" s="148">
        <v>1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326">
        <v>2</v>
      </c>
      <c r="U19" s="1327"/>
      <c r="V19" s="1328"/>
      <c r="W19" s="1329">
        <v>3</v>
      </c>
      <c r="X19" s="1330"/>
      <c r="Y19" s="1330"/>
      <c r="Z19" s="1330"/>
      <c r="AA19" s="1330"/>
      <c r="AB19" s="1330"/>
      <c r="AC19" s="1330"/>
      <c r="AD19" s="1330"/>
      <c r="AE19" s="633">
        <v>4</v>
      </c>
      <c r="AF19" s="150">
        <v>5</v>
      </c>
      <c r="AG19" s="151">
        <v>6</v>
      </c>
      <c r="AH19" s="152">
        <v>7</v>
      </c>
      <c r="AI19" s="153">
        <v>8</v>
      </c>
      <c r="AJ19" s="153">
        <v>9</v>
      </c>
      <c r="AK19" s="152">
        <v>10</v>
      </c>
      <c r="AL19" s="153">
        <v>11</v>
      </c>
      <c r="AM19" s="153">
        <v>12</v>
      </c>
      <c r="AN19" s="154">
        <v>13</v>
      </c>
      <c r="AO19" s="155">
        <v>14</v>
      </c>
      <c r="AP19" s="151">
        <v>15</v>
      </c>
      <c r="AQ19" s="152">
        <v>16</v>
      </c>
      <c r="AR19" s="153">
        <v>17</v>
      </c>
      <c r="AS19" s="153">
        <v>18</v>
      </c>
      <c r="AT19" s="152">
        <v>19</v>
      </c>
      <c r="AU19" s="153">
        <v>20</v>
      </c>
      <c r="AV19" s="153">
        <v>21</v>
      </c>
      <c r="AW19" s="156">
        <v>22</v>
      </c>
      <c r="AX19" s="151">
        <v>23</v>
      </c>
      <c r="AY19" s="153">
        <v>24</v>
      </c>
      <c r="AZ19" s="152">
        <v>25</v>
      </c>
      <c r="BA19" s="150">
        <v>26</v>
      </c>
      <c r="BB19" s="151">
        <v>27</v>
      </c>
      <c r="BC19" s="152">
        <v>28</v>
      </c>
      <c r="BD19" s="153">
        <v>29</v>
      </c>
      <c r="BE19" s="157">
        <v>30</v>
      </c>
    </row>
    <row r="20" spans="1:62" s="147" customFormat="1" ht="49.95" customHeight="1" thickBot="1" x14ac:dyDescent="0.3">
      <c r="B20" s="1280" t="s">
        <v>57</v>
      </c>
      <c r="C20" s="1281"/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81"/>
      <c r="AD20" s="1281"/>
      <c r="AE20" s="1281"/>
      <c r="AF20" s="1281"/>
      <c r="AG20" s="1282"/>
      <c r="AH20" s="1282"/>
      <c r="AI20" s="1282"/>
      <c r="AJ20" s="1282"/>
      <c r="AK20" s="1282"/>
      <c r="AL20" s="1282"/>
      <c r="AM20" s="1282"/>
      <c r="AN20" s="1282"/>
      <c r="AO20" s="1281"/>
      <c r="AP20" s="1282"/>
      <c r="AQ20" s="1282"/>
      <c r="AR20" s="1282"/>
      <c r="AS20" s="1282"/>
      <c r="AT20" s="1282"/>
      <c r="AU20" s="1282"/>
      <c r="AV20" s="1282"/>
      <c r="AW20" s="1282"/>
      <c r="AX20" s="1282"/>
      <c r="AY20" s="1282"/>
      <c r="AZ20" s="1282"/>
      <c r="BA20" s="1282"/>
      <c r="BB20" s="1282"/>
      <c r="BC20" s="1282"/>
      <c r="BD20" s="1282"/>
      <c r="BE20" s="1283"/>
      <c r="BH20" s="1284"/>
    </row>
    <row r="21" spans="1:62" s="147" customFormat="1" ht="49.95" customHeight="1" thickBot="1" x14ac:dyDescent="0.3">
      <c r="A21" s="158"/>
      <c r="B21" s="1821" t="s">
        <v>60</v>
      </c>
      <c r="C21" s="1822"/>
      <c r="D21" s="1822"/>
      <c r="E21" s="1822"/>
      <c r="F21" s="1822"/>
      <c r="G21" s="1822"/>
      <c r="H21" s="1822"/>
      <c r="I21" s="1822"/>
      <c r="J21" s="1822"/>
      <c r="K21" s="1822"/>
      <c r="L21" s="1822"/>
      <c r="M21" s="1822"/>
      <c r="N21" s="1822"/>
      <c r="O21" s="1822"/>
      <c r="P21" s="1822"/>
      <c r="Q21" s="1822"/>
      <c r="R21" s="1822"/>
      <c r="S21" s="1822"/>
      <c r="T21" s="1822"/>
      <c r="U21" s="1822"/>
      <c r="V21" s="1822"/>
      <c r="W21" s="1822"/>
      <c r="X21" s="1822"/>
      <c r="Y21" s="1822"/>
      <c r="Z21" s="1822"/>
      <c r="AA21" s="1822"/>
      <c r="AB21" s="1822"/>
      <c r="AC21" s="1822"/>
      <c r="AD21" s="1822"/>
      <c r="AE21" s="1822"/>
      <c r="AF21" s="1822"/>
      <c r="AG21" s="1822"/>
      <c r="AH21" s="1822"/>
      <c r="AI21" s="1822"/>
      <c r="AJ21" s="1822"/>
      <c r="AK21" s="1822"/>
      <c r="AL21" s="1822"/>
      <c r="AM21" s="1822"/>
      <c r="AN21" s="1822"/>
      <c r="AO21" s="1822"/>
      <c r="AP21" s="1822"/>
      <c r="AQ21" s="1822"/>
      <c r="AR21" s="1822"/>
      <c r="AS21" s="1822"/>
      <c r="AT21" s="1822"/>
      <c r="AU21" s="1822"/>
      <c r="AV21" s="1822"/>
      <c r="AW21" s="1822"/>
      <c r="AX21" s="1822"/>
      <c r="AY21" s="1822"/>
      <c r="AZ21" s="1822"/>
      <c r="BA21" s="1822"/>
      <c r="BB21" s="1822"/>
      <c r="BC21" s="1822"/>
      <c r="BD21" s="1822"/>
      <c r="BE21" s="1823"/>
      <c r="BH21" s="1284"/>
    </row>
    <row r="22" spans="1:62" s="159" customFormat="1" ht="94.2" customHeight="1" x14ac:dyDescent="0.25">
      <c r="B22" s="385">
        <v>1</v>
      </c>
      <c r="C22" s="368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70"/>
      <c r="T22" s="1591" t="s">
        <v>118</v>
      </c>
      <c r="U22" s="1592"/>
      <c r="V22" s="1593"/>
      <c r="W22" s="1568" t="s">
        <v>75</v>
      </c>
      <c r="X22" s="1569"/>
      <c r="Y22" s="1569"/>
      <c r="Z22" s="1569"/>
      <c r="AA22" s="1569"/>
      <c r="AB22" s="1569"/>
      <c r="AC22" s="1569"/>
      <c r="AD22" s="1594"/>
      <c r="AE22" s="446">
        <v>3</v>
      </c>
      <c r="AF22" s="427">
        <f t="shared" ref="AF22:AF24" si="0">AE22*30</f>
        <v>90</v>
      </c>
      <c r="AG22" s="447">
        <f t="shared" ref="AG22:AG23" si="1">AH22+AJ22+AL22</f>
        <v>36</v>
      </c>
      <c r="AH22" s="448">
        <f t="shared" ref="AH22:AH23" si="2">BC22*9+AY22*18</f>
        <v>18</v>
      </c>
      <c r="AI22" s="448">
        <f t="shared" ref="AI22" si="3">IF(CEILING(AH22*коеф,2)&gt;AH22,AH22,CEILING(AH22*коеф,2))</f>
        <v>0</v>
      </c>
      <c r="AJ22" s="391">
        <f t="shared" ref="AJ22:AJ24" si="4">BD22*9+AZ22*18</f>
        <v>0</v>
      </c>
      <c r="AK22" s="391">
        <f t="shared" ref="AK22" si="5">IF(CEILING(AJ22*коеф,2)&gt;AJ22,AJ22,CEILING(AJ22*коеф,2))</f>
        <v>0</v>
      </c>
      <c r="AL22" s="391">
        <f t="shared" ref="AL22:AL23" si="6">BE22*9+BA22*18</f>
        <v>18</v>
      </c>
      <c r="AM22" s="391">
        <f t="shared" ref="AM22" si="7">IF(CEILING(AL22*коеф,2)&gt;AL22,AL22,CEILING(AL22*коеф,2))</f>
        <v>0</v>
      </c>
      <c r="AN22" s="392"/>
      <c r="AO22" s="449">
        <f t="shared" ref="AO22:AO24" si="8">AF22-AG22</f>
        <v>54</v>
      </c>
      <c r="AP22" s="390">
        <v>7</v>
      </c>
      <c r="AQ22" s="391"/>
      <c r="AR22" s="391">
        <v>7</v>
      </c>
      <c r="AS22" s="670"/>
      <c r="AT22" s="670"/>
      <c r="AU22" s="670"/>
      <c r="AV22" s="670"/>
      <c r="AW22" s="393"/>
      <c r="AX22" s="394">
        <f t="shared" ref="AX22:AX24" si="9">SUM(AY22:BA22)</f>
        <v>2</v>
      </c>
      <c r="AY22" s="670">
        <v>1</v>
      </c>
      <c r="AZ22" s="670"/>
      <c r="BA22" s="393">
        <v>1</v>
      </c>
      <c r="BB22" s="394">
        <f t="shared" ref="BB22:BB24" si="10">SUM(BC22:BE22)</f>
        <v>0</v>
      </c>
      <c r="BC22" s="396"/>
      <c r="BD22" s="396"/>
      <c r="BE22" s="397"/>
      <c r="BH22" s="1284"/>
    </row>
    <row r="23" spans="1:62" s="159" customFormat="1" ht="94.2" customHeight="1" x14ac:dyDescent="0.25">
      <c r="B23" s="399">
        <v>2</v>
      </c>
      <c r="C23" s="368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70"/>
      <c r="T23" s="1579" t="s">
        <v>157</v>
      </c>
      <c r="U23" s="1580"/>
      <c r="V23" s="1581"/>
      <c r="W23" s="1582" t="s">
        <v>75</v>
      </c>
      <c r="X23" s="1583"/>
      <c r="Y23" s="1583"/>
      <c r="Z23" s="1583"/>
      <c r="AA23" s="1583"/>
      <c r="AB23" s="1583"/>
      <c r="AC23" s="1583"/>
      <c r="AD23" s="1606"/>
      <c r="AE23" s="450">
        <v>1</v>
      </c>
      <c r="AF23" s="431">
        <f t="shared" si="0"/>
        <v>30</v>
      </c>
      <c r="AG23" s="451">
        <f t="shared" si="1"/>
        <v>0</v>
      </c>
      <c r="AH23" s="452">
        <f t="shared" si="2"/>
        <v>0</v>
      </c>
      <c r="AI23" s="452">
        <f t="shared" ref="AI23" si="11">IF(CEILING(AH23*коеф,2)&gt;AH23,AH23,CEILING(AH23*коеф,2))</f>
        <v>0</v>
      </c>
      <c r="AJ23" s="403">
        <f t="shared" si="4"/>
        <v>0</v>
      </c>
      <c r="AK23" s="403">
        <f t="shared" ref="AK23" si="12">IF(CEILING(AJ23*коеф,2)&gt;AJ23,AJ23,CEILING(AJ23*коеф,2))</f>
        <v>0</v>
      </c>
      <c r="AL23" s="403">
        <f t="shared" si="6"/>
        <v>0</v>
      </c>
      <c r="AM23" s="403">
        <f t="shared" ref="AM23" si="13">IF(CEILING(AL23*коеф,2)&gt;AL23,AL23,CEILING(AL23*коеф,2))</f>
        <v>0</v>
      </c>
      <c r="AN23" s="404">
        <f t="shared" ref="AN23:AN24" si="14">AG23-AI23-AK23-AM23</f>
        <v>0</v>
      </c>
      <c r="AO23" s="453">
        <f t="shared" si="8"/>
        <v>30</v>
      </c>
      <c r="AP23" s="402"/>
      <c r="AQ23" s="403">
        <v>7</v>
      </c>
      <c r="AR23" s="403"/>
      <c r="AS23" s="681"/>
      <c r="AT23" s="681">
        <v>7</v>
      </c>
      <c r="AU23" s="681"/>
      <c r="AV23" s="681"/>
      <c r="AW23" s="406"/>
      <c r="AX23" s="398">
        <f t="shared" si="9"/>
        <v>0</v>
      </c>
      <c r="AY23" s="681"/>
      <c r="AZ23" s="681"/>
      <c r="BA23" s="406"/>
      <c r="BB23" s="398">
        <f t="shared" si="10"/>
        <v>0</v>
      </c>
      <c r="BC23" s="407"/>
      <c r="BD23" s="407"/>
      <c r="BE23" s="408"/>
      <c r="BH23" s="631"/>
    </row>
    <row r="24" spans="1:62" s="159" customFormat="1" ht="94.2" customHeight="1" x14ac:dyDescent="0.25">
      <c r="B24" s="399">
        <v>3</v>
      </c>
      <c r="C24" s="368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70"/>
      <c r="T24" s="1579" t="s">
        <v>123</v>
      </c>
      <c r="U24" s="1580"/>
      <c r="V24" s="1581"/>
      <c r="W24" s="1582" t="s">
        <v>75</v>
      </c>
      <c r="X24" s="1583"/>
      <c r="Y24" s="1583"/>
      <c r="Z24" s="1583"/>
      <c r="AA24" s="1583"/>
      <c r="AB24" s="1583"/>
      <c r="AC24" s="1583"/>
      <c r="AD24" s="1606"/>
      <c r="AE24" s="450">
        <v>5</v>
      </c>
      <c r="AF24" s="431">
        <f t="shared" si="0"/>
        <v>150</v>
      </c>
      <c r="AG24" s="451">
        <f>AH24+AJ24+AL24</f>
        <v>54</v>
      </c>
      <c r="AH24" s="452">
        <v>27</v>
      </c>
      <c r="AI24" s="452">
        <f t="shared" ref="AI24" si="15">IF(CEILING(AH24*коеф,2)&gt;AH24,AH24,CEILING(AH24*коеф,2))</f>
        <v>0</v>
      </c>
      <c r="AJ24" s="403">
        <f t="shared" si="4"/>
        <v>0</v>
      </c>
      <c r="AK24" s="403">
        <f t="shared" ref="AK24" si="16">IF(CEILING(AJ24*коеф,2)&gt;AJ24,AJ24,CEILING(AJ24*коеф,2))</f>
        <v>0</v>
      </c>
      <c r="AL24" s="403">
        <v>27</v>
      </c>
      <c r="AM24" s="403">
        <f t="shared" ref="AM24" si="17">IF(CEILING(AL24*коеф,2)&gt;AL24,AL24,CEILING(AL24*коеф,2))</f>
        <v>0</v>
      </c>
      <c r="AN24" s="474">
        <f t="shared" si="14"/>
        <v>54</v>
      </c>
      <c r="AO24" s="453">
        <f t="shared" si="8"/>
        <v>96</v>
      </c>
      <c r="AP24" s="402"/>
      <c r="AQ24" s="403">
        <v>8</v>
      </c>
      <c r="AR24" s="403">
        <v>8</v>
      </c>
      <c r="AS24" s="681"/>
      <c r="AT24" s="681"/>
      <c r="AU24" s="681"/>
      <c r="AV24" s="681"/>
      <c r="AW24" s="406"/>
      <c r="AX24" s="398">
        <f t="shared" si="9"/>
        <v>0</v>
      </c>
      <c r="AY24" s="681"/>
      <c r="AZ24" s="681"/>
      <c r="BA24" s="406"/>
      <c r="BB24" s="398">
        <f t="shared" si="10"/>
        <v>6</v>
      </c>
      <c r="BC24" s="407">
        <v>3</v>
      </c>
      <c r="BD24" s="407"/>
      <c r="BE24" s="408">
        <v>3</v>
      </c>
      <c r="BH24" s="631"/>
    </row>
    <row r="25" spans="1:62" s="159" customFormat="1" ht="94.2" customHeight="1" thickBot="1" x14ac:dyDescent="0.3">
      <c r="B25" s="409">
        <v>4</v>
      </c>
      <c r="C25" s="368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R25" s="369"/>
      <c r="S25" s="370"/>
      <c r="T25" s="1585" t="s">
        <v>124</v>
      </c>
      <c r="U25" s="1781"/>
      <c r="V25" s="1782"/>
      <c r="W25" s="1588" t="s">
        <v>119</v>
      </c>
      <c r="X25" s="1829"/>
      <c r="Y25" s="1829"/>
      <c r="Z25" s="1829"/>
      <c r="AA25" s="1829"/>
      <c r="AB25" s="1829"/>
      <c r="AC25" s="1829"/>
      <c r="AD25" s="1830"/>
      <c r="AE25" s="413">
        <v>2</v>
      </c>
      <c r="AF25" s="414">
        <f>AE25*30</f>
        <v>60</v>
      </c>
      <c r="AG25" s="476">
        <f>AH25+AJ25+AL25</f>
        <v>36</v>
      </c>
      <c r="AH25" s="477">
        <f>BC25*9+AY25*18</f>
        <v>18</v>
      </c>
      <c r="AI25" s="477">
        <f>IF(CEILING(AH25*коеф,2)&gt;AH25,AH25,CEILING(AH25*коеф,2))</f>
        <v>0</v>
      </c>
      <c r="AJ25" s="440">
        <f>BD25*9+AZ25*18</f>
        <v>18</v>
      </c>
      <c r="AK25" s="440">
        <f>IF(CEILING(AJ25*коеф,2)&gt;AJ25,AJ25,CEILING(AJ25*коеф,2))</f>
        <v>0</v>
      </c>
      <c r="AL25" s="440">
        <f>BE25*9+BA25*18</f>
        <v>0</v>
      </c>
      <c r="AM25" s="440">
        <f>IF(CEILING(AL25*коеф,2)&gt;AL25,AL25,CEILING(AL25*коеф,2))</f>
        <v>0</v>
      </c>
      <c r="AN25" s="441"/>
      <c r="AO25" s="418">
        <f>AF25-AG25</f>
        <v>24</v>
      </c>
      <c r="AP25" s="419"/>
      <c r="AQ25" s="420">
        <v>7</v>
      </c>
      <c r="AR25" s="420"/>
      <c r="AS25" s="420"/>
      <c r="AT25" s="420"/>
      <c r="AU25" s="420"/>
      <c r="AV25" s="420"/>
      <c r="AW25" s="421"/>
      <c r="AX25" s="419">
        <f>SUM(AY25:BA25)</f>
        <v>2</v>
      </c>
      <c r="AY25" s="420">
        <v>1</v>
      </c>
      <c r="AZ25" s="420">
        <v>1</v>
      </c>
      <c r="BA25" s="421"/>
      <c r="BB25" s="422">
        <f>SUM(BC25:BE25)</f>
        <v>0</v>
      </c>
      <c r="BC25" s="423"/>
      <c r="BD25" s="423"/>
      <c r="BE25" s="424"/>
      <c r="BH25" s="631"/>
    </row>
    <row r="26" spans="1:62" s="159" customFormat="1" ht="49.95" customHeight="1" thickBot="1" x14ac:dyDescent="0.3">
      <c r="A26" s="165"/>
      <c r="B26" s="1596" t="s">
        <v>61</v>
      </c>
      <c r="C26" s="1597"/>
      <c r="D26" s="1597"/>
      <c r="E26" s="1597"/>
      <c r="F26" s="1597"/>
      <c r="G26" s="1597"/>
      <c r="H26" s="1597"/>
      <c r="I26" s="1597"/>
      <c r="J26" s="1597"/>
      <c r="K26" s="1597"/>
      <c r="L26" s="1597"/>
      <c r="M26" s="1597"/>
      <c r="N26" s="1597"/>
      <c r="O26" s="1597"/>
      <c r="P26" s="1597"/>
      <c r="Q26" s="1597"/>
      <c r="R26" s="1597"/>
      <c r="S26" s="1597"/>
      <c r="T26" s="1597"/>
      <c r="U26" s="1597"/>
      <c r="V26" s="1597"/>
      <c r="W26" s="1597"/>
      <c r="X26" s="1597"/>
      <c r="Y26" s="1597"/>
      <c r="Z26" s="1597"/>
      <c r="AA26" s="1597"/>
      <c r="AB26" s="1597"/>
      <c r="AC26" s="1597"/>
      <c r="AD26" s="1597"/>
      <c r="AE26" s="166">
        <f>SUM(AE22:AE25)</f>
        <v>11</v>
      </c>
      <c r="AF26" s="167">
        <f>SUM(AF22:AF25)</f>
        <v>330</v>
      </c>
      <c r="AG26" s="174">
        <f>SUM(AG22:AG25)</f>
        <v>126</v>
      </c>
      <c r="AH26" s="478">
        <f>SUM(AH22:AH25)</f>
        <v>63</v>
      </c>
      <c r="AI26" s="479"/>
      <c r="AJ26" s="480">
        <f>SUM(AJ22:AJ25)</f>
        <v>18</v>
      </c>
      <c r="AK26" s="478"/>
      <c r="AL26" s="478">
        <f>SUM(AL22:AL25)</f>
        <v>45</v>
      </c>
      <c r="AM26" s="479"/>
      <c r="AN26" s="460"/>
      <c r="AO26" s="365">
        <f>SUM(AO22:AO25)</f>
        <v>204</v>
      </c>
      <c r="AP26" s="331">
        <f t="shared" ref="AP26:AW26" si="18">COUNT(AP22:AP25)</f>
        <v>1</v>
      </c>
      <c r="AQ26" s="172">
        <f t="shared" si="18"/>
        <v>3</v>
      </c>
      <c r="AR26" s="172">
        <f t="shared" si="18"/>
        <v>2</v>
      </c>
      <c r="AS26" s="378">
        <f t="shared" si="18"/>
        <v>0</v>
      </c>
      <c r="AT26" s="480">
        <f t="shared" si="18"/>
        <v>1</v>
      </c>
      <c r="AU26" s="378">
        <f t="shared" si="18"/>
        <v>0</v>
      </c>
      <c r="AV26" s="378">
        <f t="shared" si="18"/>
        <v>0</v>
      </c>
      <c r="AW26" s="378">
        <f t="shared" si="18"/>
        <v>0</v>
      </c>
      <c r="AX26" s="202">
        <f t="shared" ref="AX26:BE26" si="19">SUM(AX22:AX25)</f>
        <v>4</v>
      </c>
      <c r="AY26" s="172">
        <f t="shared" si="19"/>
        <v>2</v>
      </c>
      <c r="AZ26" s="480">
        <f t="shared" si="19"/>
        <v>1</v>
      </c>
      <c r="BA26" s="173">
        <f t="shared" si="19"/>
        <v>1</v>
      </c>
      <c r="BB26" s="202">
        <f t="shared" si="19"/>
        <v>6</v>
      </c>
      <c r="BC26" s="172">
        <f t="shared" si="19"/>
        <v>3</v>
      </c>
      <c r="BD26" s="378">
        <f t="shared" si="19"/>
        <v>0</v>
      </c>
      <c r="BE26" s="203">
        <f t="shared" si="19"/>
        <v>3</v>
      </c>
    </row>
    <row r="27" spans="1:62" s="159" customFormat="1" ht="43.5" customHeight="1" thickBot="1" x14ac:dyDescent="0.3">
      <c r="A27" s="165"/>
      <c r="B27" s="1276" t="s">
        <v>86</v>
      </c>
      <c r="C27" s="1277"/>
      <c r="D27" s="1277"/>
      <c r="E27" s="1277"/>
      <c r="F27" s="1277"/>
      <c r="G27" s="1277"/>
      <c r="H27" s="1277"/>
      <c r="I27" s="1277"/>
      <c r="J27" s="1277"/>
      <c r="K27" s="1277"/>
      <c r="L27" s="1277"/>
      <c r="M27" s="1277"/>
      <c r="N27" s="1277"/>
      <c r="O27" s="1277"/>
      <c r="P27" s="1277"/>
      <c r="Q27" s="1277"/>
      <c r="R27" s="1277"/>
      <c r="S27" s="1277"/>
      <c r="T27" s="1277"/>
      <c r="U27" s="1277"/>
      <c r="V27" s="1277"/>
      <c r="W27" s="1277"/>
      <c r="X27" s="1277"/>
      <c r="Y27" s="1277"/>
      <c r="Z27" s="1277"/>
      <c r="AA27" s="1277"/>
      <c r="AB27" s="1277"/>
      <c r="AC27" s="1277"/>
      <c r="AD27" s="1277"/>
      <c r="AE27" s="1277"/>
      <c r="AF27" s="1277"/>
      <c r="AG27" s="1278"/>
      <c r="AH27" s="1278"/>
      <c r="AI27" s="1278"/>
      <c r="AJ27" s="1278"/>
      <c r="AK27" s="1278"/>
      <c r="AL27" s="1278"/>
      <c r="AM27" s="1278"/>
      <c r="AN27" s="1278"/>
      <c r="AO27" s="1277"/>
      <c r="AP27" s="1277"/>
      <c r="AQ27" s="1277"/>
      <c r="AR27" s="1277"/>
      <c r="AS27" s="1277"/>
      <c r="AT27" s="1277"/>
      <c r="AU27" s="1277"/>
      <c r="AV27" s="1277"/>
      <c r="AW27" s="1277"/>
      <c r="AX27" s="1277"/>
      <c r="AY27" s="1277"/>
      <c r="AZ27" s="1277"/>
      <c r="BA27" s="1277"/>
      <c r="BB27" s="1277"/>
      <c r="BC27" s="1277"/>
      <c r="BD27" s="1277"/>
      <c r="BE27" s="1286"/>
    </row>
    <row r="28" spans="1:62" s="159" customFormat="1" ht="84" customHeight="1" x14ac:dyDescent="0.25">
      <c r="B28" s="385">
        <v>5</v>
      </c>
      <c r="C28" s="368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70"/>
      <c r="T28" s="1591" t="s">
        <v>121</v>
      </c>
      <c r="U28" s="1592"/>
      <c r="V28" s="1649"/>
      <c r="W28" s="1568" t="s">
        <v>75</v>
      </c>
      <c r="X28" s="1569"/>
      <c r="Y28" s="1569"/>
      <c r="Z28" s="1569"/>
      <c r="AA28" s="1569"/>
      <c r="AB28" s="1569"/>
      <c r="AC28" s="1569"/>
      <c r="AD28" s="1594"/>
      <c r="AE28" s="454">
        <v>5</v>
      </c>
      <c r="AF28" s="427">
        <f t="shared" ref="AF28:AF29" si="20">AE28*30</f>
        <v>150</v>
      </c>
      <c r="AG28" s="447">
        <f t="shared" ref="AG28:AG29" si="21">AH28+AJ28+AL28</f>
        <v>0</v>
      </c>
      <c r="AH28" s="448">
        <f t="shared" ref="AH28:AH29" si="22">BC28*9+AY28*18</f>
        <v>0</v>
      </c>
      <c r="AI28" s="448">
        <f t="shared" ref="AI28" si="23">IF(CEILING(AH28*коеф,2)&gt;AH28,AH28,CEILING(AH28*коеф,2))</f>
        <v>0</v>
      </c>
      <c r="AJ28" s="391">
        <f t="shared" ref="AJ28:AJ29" si="24">BD28*9+AZ28*18</f>
        <v>0</v>
      </c>
      <c r="AK28" s="391">
        <f t="shared" ref="AK28" si="25">IF(CEILING(AJ28*коеф,2)&gt;AJ28,AJ28,CEILING(AJ28*коеф,2))</f>
        <v>0</v>
      </c>
      <c r="AL28" s="391">
        <f t="shared" ref="AL28:AL29" si="26">BE28*9+BA28*18</f>
        <v>0</v>
      </c>
      <c r="AM28" s="391">
        <f t="shared" ref="AM28" si="27">IF(CEILING(AL28*коеф,2)&gt;AL28,AL28,CEILING(AL28*коеф,2))</f>
        <v>0</v>
      </c>
      <c r="AN28" s="461">
        <f t="shared" ref="AN28:AN29" si="28">AG28-AI28-AK28-AM28</f>
        <v>0</v>
      </c>
      <c r="AO28" s="467">
        <f t="shared" ref="AO28:AO29" si="29">AF28-AG28</f>
        <v>150</v>
      </c>
      <c r="AP28" s="462"/>
      <c r="AQ28" s="391">
        <v>8</v>
      </c>
      <c r="AR28" s="391"/>
      <c r="AS28" s="670"/>
      <c r="AT28" s="670"/>
      <c r="AU28" s="670"/>
      <c r="AV28" s="670"/>
      <c r="AW28" s="393"/>
      <c r="AX28" s="394">
        <f t="shared" ref="AX28:AX29" si="30">SUM(AY28:BA28)</f>
        <v>0</v>
      </c>
      <c r="AY28" s="670"/>
      <c r="AZ28" s="670"/>
      <c r="BA28" s="393"/>
      <c r="BB28" s="394">
        <f t="shared" ref="BB28:BB29" si="31">SUM(BC28:BE28)</f>
        <v>0</v>
      </c>
      <c r="BC28" s="396"/>
      <c r="BD28" s="396"/>
      <c r="BE28" s="397"/>
    </row>
    <row r="29" spans="1:62" s="159" customFormat="1" ht="86.55" customHeight="1" thickBot="1" x14ac:dyDescent="0.3">
      <c r="B29" s="409">
        <v>6</v>
      </c>
      <c r="C29" s="368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70"/>
      <c r="T29" s="1585" t="s">
        <v>122</v>
      </c>
      <c r="U29" s="1586"/>
      <c r="V29" s="1824"/>
      <c r="W29" s="1588" t="s">
        <v>75</v>
      </c>
      <c r="X29" s="1589"/>
      <c r="Y29" s="1589"/>
      <c r="Z29" s="1589"/>
      <c r="AA29" s="1589"/>
      <c r="AB29" s="1589"/>
      <c r="AC29" s="1589"/>
      <c r="AD29" s="1590"/>
      <c r="AE29" s="455">
        <v>5</v>
      </c>
      <c r="AF29" s="456">
        <f t="shared" si="20"/>
        <v>150</v>
      </c>
      <c r="AG29" s="415">
        <f t="shared" si="21"/>
        <v>0</v>
      </c>
      <c r="AH29" s="416">
        <f t="shared" si="22"/>
        <v>0</v>
      </c>
      <c r="AI29" s="416">
        <f t="shared" ref="AI29" si="32">IF(CEILING(AH29*коеф,2)&gt;AH29,AH29,CEILING(AH29*коеф,2))</f>
        <v>0</v>
      </c>
      <c r="AJ29" s="417">
        <f t="shared" si="24"/>
        <v>0</v>
      </c>
      <c r="AK29" s="417">
        <f t="shared" ref="AK29" si="33">IF(CEILING(AJ29*коеф,2)&gt;AJ29,AJ29,CEILING(AJ29*коеф,2))</f>
        <v>0</v>
      </c>
      <c r="AL29" s="417">
        <f t="shared" si="26"/>
        <v>0</v>
      </c>
      <c r="AM29" s="417">
        <f t="shared" ref="AM29" si="34">IF(CEILING(AL29*коеф,2)&gt;AL29,AL29,CEILING(AL29*коеф,2))</f>
        <v>0</v>
      </c>
      <c r="AN29" s="465">
        <f t="shared" si="28"/>
        <v>0</v>
      </c>
      <c r="AO29" s="468">
        <f t="shared" si="29"/>
        <v>150</v>
      </c>
      <c r="AP29" s="466"/>
      <c r="AQ29" s="417"/>
      <c r="AR29" s="417"/>
      <c r="AS29" s="420"/>
      <c r="AT29" s="420"/>
      <c r="AU29" s="420"/>
      <c r="AV29" s="420"/>
      <c r="AW29" s="421"/>
      <c r="AX29" s="419">
        <f t="shared" si="30"/>
        <v>0</v>
      </c>
      <c r="AY29" s="420"/>
      <c r="AZ29" s="420"/>
      <c r="BA29" s="421"/>
      <c r="BB29" s="419">
        <f t="shared" si="31"/>
        <v>0</v>
      </c>
      <c r="BC29" s="423"/>
      <c r="BD29" s="423"/>
      <c r="BE29" s="424"/>
    </row>
    <row r="30" spans="1:62" s="159" customFormat="1" ht="43.5" customHeight="1" thickBot="1" x14ac:dyDescent="0.3">
      <c r="A30" s="165"/>
      <c r="B30" s="1522" t="s">
        <v>87</v>
      </c>
      <c r="C30" s="1523"/>
      <c r="D30" s="1523"/>
      <c r="E30" s="1523"/>
      <c r="F30" s="1523"/>
      <c r="G30" s="1523"/>
      <c r="H30" s="1523"/>
      <c r="I30" s="1523"/>
      <c r="J30" s="1523"/>
      <c r="K30" s="1523"/>
      <c r="L30" s="1523"/>
      <c r="M30" s="1523"/>
      <c r="N30" s="1523"/>
      <c r="O30" s="1523"/>
      <c r="P30" s="1523"/>
      <c r="Q30" s="1523"/>
      <c r="R30" s="1523"/>
      <c r="S30" s="1523"/>
      <c r="T30" s="1523"/>
      <c r="U30" s="1523"/>
      <c r="V30" s="1523"/>
      <c r="W30" s="1523"/>
      <c r="X30" s="1523"/>
      <c r="Y30" s="1523"/>
      <c r="Z30" s="1523"/>
      <c r="AA30" s="1523"/>
      <c r="AB30" s="1523"/>
      <c r="AC30" s="1523"/>
      <c r="AD30" s="1523"/>
      <c r="AE30" s="765">
        <f>SUM(AE28:AE29)</f>
        <v>10</v>
      </c>
      <c r="AF30" s="766">
        <f>SUM(AF28:AF29)</f>
        <v>300</v>
      </c>
      <c r="AG30" s="698">
        <f t="shared" ref="AG30:AN30" si="35">SUM(AG29:AG29)</f>
        <v>0</v>
      </c>
      <c r="AH30" s="717">
        <f t="shared" si="35"/>
        <v>0</v>
      </c>
      <c r="AI30" s="717">
        <f t="shared" si="35"/>
        <v>0</v>
      </c>
      <c r="AJ30" s="717">
        <f t="shared" si="35"/>
        <v>0</v>
      </c>
      <c r="AK30" s="717">
        <f t="shared" si="35"/>
        <v>0</v>
      </c>
      <c r="AL30" s="717">
        <f t="shared" si="35"/>
        <v>0</v>
      </c>
      <c r="AM30" s="717">
        <f t="shared" si="35"/>
        <v>0</v>
      </c>
      <c r="AN30" s="717">
        <f t="shared" si="35"/>
        <v>0</v>
      </c>
      <c r="AO30" s="767">
        <f>SUM(AO28:AO29)</f>
        <v>300</v>
      </c>
      <c r="AP30" s="704">
        <f>COUNT(AP29)</f>
        <v>0</v>
      </c>
      <c r="AQ30" s="215">
        <f>COUNT(AQ28:AQ29)</f>
        <v>1</v>
      </c>
      <c r="AR30" s="717">
        <f t="shared" ref="AR30:AW30" si="36">COUNT(AR29)</f>
        <v>0</v>
      </c>
      <c r="AS30" s="717">
        <f t="shared" si="36"/>
        <v>0</v>
      </c>
      <c r="AT30" s="717">
        <f t="shared" si="36"/>
        <v>0</v>
      </c>
      <c r="AU30" s="717">
        <f t="shared" si="36"/>
        <v>0</v>
      </c>
      <c r="AV30" s="717">
        <f t="shared" si="36"/>
        <v>0</v>
      </c>
      <c r="AW30" s="768">
        <f t="shared" si="36"/>
        <v>0</v>
      </c>
      <c r="AX30" s="704">
        <f t="shared" ref="AX30:BE30" si="37">SUM(AX29:AX29)</f>
        <v>0</v>
      </c>
      <c r="AY30" s="717">
        <f t="shared" si="37"/>
        <v>0</v>
      </c>
      <c r="AZ30" s="717">
        <f t="shared" si="37"/>
        <v>0</v>
      </c>
      <c r="BA30" s="768">
        <f t="shared" si="37"/>
        <v>0</v>
      </c>
      <c r="BB30" s="704">
        <f t="shared" si="37"/>
        <v>0</v>
      </c>
      <c r="BC30" s="717">
        <f t="shared" si="37"/>
        <v>0</v>
      </c>
      <c r="BD30" s="717">
        <f t="shared" si="37"/>
        <v>0</v>
      </c>
      <c r="BE30" s="768">
        <f t="shared" si="37"/>
        <v>0</v>
      </c>
    </row>
    <row r="31" spans="1:62" s="159" customFormat="1" ht="49.95" customHeight="1" thickBot="1" x14ac:dyDescent="0.3">
      <c r="A31" s="165"/>
      <c r="B31" s="1825" t="s">
        <v>67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7"/>
      <c r="U31" s="1827"/>
      <c r="V31" s="1827"/>
      <c r="W31" s="1827"/>
      <c r="X31" s="1827"/>
      <c r="Y31" s="1827"/>
      <c r="Z31" s="1827"/>
      <c r="AA31" s="1827"/>
      <c r="AB31" s="1827"/>
      <c r="AC31" s="1827"/>
      <c r="AD31" s="1826"/>
      <c r="AE31" s="1827"/>
      <c r="AF31" s="1827"/>
      <c r="AG31" s="1827"/>
      <c r="AH31" s="1827"/>
      <c r="AI31" s="1827"/>
      <c r="AJ31" s="1827"/>
      <c r="AK31" s="1827"/>
      <c r="AL31" s="1827"/>
      <c r="AM31" s="1827"/>
      <c r="AN31" s="1827"/>
      <c r="AO31" s="1827"/>
      <c r="AP31" s="1827"/>
      <c r="AQ31" s="1827"/>
      <c r="AR31" s="1827"/>
      <c r="AS31" s="1827"/>
      <c r="AT31" s="1827"/>
      <c r="AU31" s="1827"/>
      <c r="AV31" s="1827"/>
      <c r="AW31" s="1827"/>
      <c r="AX31" s="1827"/>
      <c r="AY31" s="1827"/>
      <c r="AZ31" s="1827"/>
      <c r="BA31" s="1827"/>
      <c r="BB31" s="1827"/>
      <c r="BC31" s="1827"/>
      <c r="BD31" s="1827"/>
      <c r="BE31" s="1828"/>
    </row>
    <row r="32" spans="1:62" s="159" customFormat="1" ht="120.6" customHeight="1" thickBot="1" x14ac:dyDescent="0.3">
      <c r="B32" s="825">
        <v>7</v>
      </c>
      <c r="C32" s="457"/>
      <c r="D32" s="458"/>
      <c r="E32" s="458"/>
      <c r="F32" s="458"/>
      <c r="G32" s="458"/>
      <c r="H32" s="458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9"/>
      <c r="T32" s="1259" t="s">
        <v>225</v>
      </c>
      <c r="U32" s="1525"/>
      <c r="V32" s="1805"/>
      <c r="W32" s="1262"/>
      <c r="X32" s="1806"/>
      <c r="Y32" s="1806"/>
      <c r="Z32" s="1806"/>
      <c r="AA32" s="1806"/>
      <c r="AB32" s="1806"/>
      <c r="AC32" s="1807"/>
      <c r="AD32" s="1080"/>
      <c r="AE32" s="906"/>
      <c r="AF32" s="907"/>
      <c r="AG32" s="945"/>
      <c r="AH32" s="946"/>
      <c r="AI32" s="946"/>
      <c r="AJ32" s="946"/>
      <c r="AK32" s="946"/>
      <c r="AL32" s="792"/>
      <c r="AM32" s="946"/>
      <c r="AN32" s="947"/>
      <c r="AO32" s="948"/>
      <c r="AP32" s="949"/>
      <c r="AQ32" s="950"/>
      <c r="AR32" s="950"/>
      <c r="AS32" s="950"/>
      <c r="AT32" s="950"/>
      <c r="AU32" s="950"/>
      <c r="AV32" s="950"/>
      <c r="AW32" s="951"/>
      <c r="AX32" s="949"/>
      <c r="AY32" s="950"/>
      <c r="AZ32" s="950"/>
      <c r="BA32" s="951"/>
      <c r="BB32" s="394"/>
      <c r="BC32" s="950"/>
      <c r="BD32" s="950"/>
      <c r="BE32" s="966"/>
    </row>
    <row r="33" spans="1:72" s="159" customFormat="1" ht="183" customHeight="1" thickBot="1" x14ac:dyDescent="0.3">
      <c r="B33" s="1527"/>
      <c r="C33" s="457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9"/>
      <c r="T33" s="1810" t="s">
        <v>286</v>
      </c>
      <c r="U33" s="1811"/>
      <c r="V33" s="1078">
        <v>36</v>
      </c>
      <c r="W33" s="1205" t="s">
        <v>76</v>
      </c>
      <c r="X33" s="1206"/>
      <c r="Y33" s="1206"/>
      <c r="Z33" s="1206"/>
      <c r="AA33" s="1206"/>
      <c r="AB33" s="1206"/>
      <c r="AC33" s="1812"/>
      <c r="AD33" s="1080"/>
      <c r="AE33" s="160">
        <v>1.5</v>
      </c>
      <c r="AF33" s="206">
        <f>30*AE33</f>
        <v>45</v>
      </c>
      <c r="AG33" s="955">
        <f>18*(AX33+BB33)</f>
        <v>36</v>
      </c>
      <c r="AH33" s="183"/>
      <c r="AI33" s="183"/>
      <c r="AJ33" s="183">
        <f>18*(AZ33+BD33)</f>
        <v>36</v>
      </c>
      <c r="AK33" s="183"/>
      <c r="AL33" s="800">
        <f>(BE33+BA33)*18</f>
        <v>0</v>
      </c>
      <c r="AM33" s="183"/>
      <c r="AN33" s="645"/>
      <c r="AO33" s="332">
        <f>AF33-AG33</f>
        <v>9</v>
      </c>
      <c r="AP33" s="178" t="s">
        <v>77</v>
      </c>
      <c r="AQ33" s="179">
        <v>7</v>
      </c>
      <c r="AR33" s="179"/>
      <c r="AS33" s="179"/>
      <c r="AT33" s="179"/>
      <c r="AU33" s="179"/>
      <c r="AV33" s="179"/>
      <c r="AW33" s="657"/>
      <c r="AX33" s="178">
        <f>SUM(AY33:BA33)</f>
        <v>2</v>
      </c>
      <c r="AY33" s="179"/>
      <c r="AZ33" s="179">
        <v>2</v>
      </c>
      <c r="BA33" s="657"/>
      <c r="BB33" s="398">
        <f>SUM(BC33:BE33)</f>
        <v>0</v>
      </c>
      <c r="BC33" s="179"/>
      <c r="BD33" s="179"/>
      <c r="BE33" s="180"/>
    </row>
    <row r="34" spans="1:72" s="159" customFormat="1" ht="173.4" customHeight="1" thickBot="1" x14ac:dyDescent="0.3">
      <c r="B34" s="1528"/>
      <c r="C34" s="457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9"/>
      <c r="T34" s="1808" t="s">
        <v>285</v>
      </c>
      <c r="U34" s="1809"/>
      <c r="V34" s="1079">
        <v>2</v>
      </c>
      <c r="W34" s="1273" t="s">
        <v>245</v>
      </c>
      <c r="X34" s="1833"/>
      <c r="Y34" s="1833"/>
      <c r="Z34" s="1833"/>
      <c r="AA34" s="1833"/>
      <c r="AB34" s="1833"/>
      <c r="AC34" s="1834"/>
      <c r="AD34" s="1080"/>
      <c r="AE34" s="749">
        <v>1.5</v>
      </c>
      <c r="AF34" s="750">
        <f>30*AE34</f>
        <v>45</v>
      </c>
      <c r="AG34" s="207">
        <f>18*(AX34+BB34)</f>
        <v>36</v>
      </c>
      <c r="AH34" s="208"/>
      <c r="AI34" s="208"/>
      <c r="AJ34" s="208">
        <f>18*(AZ34+BD34)</f>
        <v>36</v>
      </c>
      <c r="AK34" s="208"/>
      <c r="AL34" s="420">
        <f>(BE34+BA34)*18</f>
        <v>0</v>
      </c>
      <c r="AM34" s="208"/>
      <c r="AN34" s="754"/>
      <c r="AO34" s="939">
        <f>AF34-AG34</f>
        <v>9</v>
      </c>
      <c r="AP34" s="187" t="s">
        <v>77</v>
      </c>
      <c r="AQ34" s="188">
        <v>7</v>
      </c>
      <c r="AR34" s="188"/>
      <c r="AS34" s="188"/>
      <c r="AT34" s="188"/>
      <c r="AU34" s="188"/>
      <c r="AV34" s="188"/>
      <c r="AW34" s="940"/>
      <c r="AX34" s="187">
        <f>SUM(AY34:BA34)</f>
        <v>2</v>
      </c>
      <c r="AY34" s="188"/>
      <c r="AZ34" s="188">
        <v>2</v>
      </c>
      <c r="BA34" s="940"/>
      <c r="BB34" s="419">
        <f>SUM(BC34:BE34)</f>
        <v>0</v>
      </c>
      <c r="BC34" s="188"/>
      <c r="BD34" s="188"/>
      <c r="BE34" s="189"/>
    </row>
    <row r="35" spans="1:72" s="217" customFormat="1" ht="49.95" customHeight="1" thickBot="1" x14ac:dyDescent="0.3">
      <c r="A35" s="209"/>
      <c r="B35" s="1596" t="s">
        <v>66</v>
      </c>
      <c r="C35" s="1597"/>
      <c r="D35" s="1597"/>
      <c r="E35" s="1597"/>
      <c r="F35" s="1597"/>
      <c r="G35" s="1597"/>
      <c r="H35" s="1597"/>
      <c r="I35" s="1597"/>
      <c r="J35" s="1597"/>
      <c r="K35" s="1597"/>
      <c r="L35" s="1597"/>
      <c r="M35" s="1597"/>
      <c r="N35" s="1597"/>
      <c r="O35" s="1597"/>
      <c r="P35" s="1597"/>
      <c r="Q35" s="1597"/>
      <c r="R35" s="1597"/>
      <c r="S35" s="1597"/>
      <c r="T35" s="1597"/>
      <c r="U35" s="1597"/>
      <c r="V35" s="1597"/>
      <c r="W35" s="1597"/>
      <c r="X35" s="1597"/>
      <c r="Y35" s="1597"/>
      <c r="Z35" s="1597"/>
      <c r="AA35" s="1597"/>
      <c r="AB35" s="1597"/>
      <c r="AC35" s="1597"/>
      <c r="AD35" s="1598"/>
      <c r="AE35" s="210">
        <f>SUM(AE34:AE34)</f>
        <v>1.5</v>
      </c>
      <c r="AF35" s="211">
        <f>SUM(AF34:AF34)</f>
        <v>45</v>
      </c>
      <c r="AG35" s="194">
        <f>SUM(AG34:AG34)</f>
        <v>36</v>
      </c>
      <c r="AH35" s="506">
        <f>SUM(AH34:AH34)</f>
        <v>0</v>
      </c>
      <c r="AI35" s="195"/>
      <c r="AJ35" s="195">
        <f>SUM(AJ34:AJ34)</f>
        <v>36</v>
      </c>
      <c r="AK35" s="195"/>
      <c r="AL35" s="506">
        <f>SUM(AL34:AL34)</f>
        <v>0</v>
      </c>
      <c r="AM35" s="196"/>
      <c r="AN35" s="193"/>
      <c r="AO35" s="212">
        <f>SUM(AO34:AO34)</f>
        <v>9</v>
      </c>
      <c r="AP35" s="596">
        <f t="shared" ref="AP35:AW35" si="38">COUNT(AP34:AP34)</f>
        <v>0</v>
      </c>
      <c r="AQ35" s="213">
        <f t="shared" si="38"/>
        <v>1</v>
      </c>
      <c r="AR35" s="751">
        <f t="shared" si="38"/>
        <v>0</v>
      </c>
      <c r="AS35" s="751">
        <f t="shared" si="38"/>
        <v>0</v>
      </c>
      <c r="AT35" s="751">
        <f t="shared" si="38"/>
        <v>0</v>
      </c>
      <c r="AU35" s="751">
        <f t="shared" si="38"/>
        <v>0</v>
      </c>
      <c r="AV35" s="751">
        <f t="shared" si="38"/>
        <v>0</v>
      </c>
      <c r="AW35" s="751">
        <f t="shared" si="38"/>
        <v>0</v>
      </c>
      <c r="AX35" s="201">
        <f t="shared" ref="AX35:BE35" si="39">SUM(AX34:AX34)</f>
        <v>2</v>
      </c>
      <c r="AY35" s="751">
        <f t="shared" si="39"/>
        <v>0</v>
      </c>
      <c r="AZ35" s="864">
        <f t="shared" si="39"/>
        <v>2</v>
      </c>
      <c r="BA35" s="751">
        <f t="shared" si="39"/>
        <v>0</v>
      </c>
      <c r="BB35" s="816">
        <f t="shared" si="39"/>
        <v>0</v>
      </c>
      <c r="BC35" s="751">
        <f t="shared" si="39"/>
        <v>0</v>
      </c>
      <c r="BD35" s="751">
        <f t="shared" si="39"/>
        <v>0</v>
      </c>
      <c r="BE35" s="1081">
        <f t="shared" si="39"/>
        <v>0</v>
      </c>
      <c r="BN35" s="218"/>
    </row>
    <row r="36" spans="1:72" s="159" customFormat="1" ht="49.95" customHeight="1" thickBot="1" x14ac:dyDescent="0.3">
      <c r="A36" s="165"/>
      <c r="B36" s="1442" t="s">
        <v>46</v>
      </c>
      <c r="C36" s="1443"/>
      <c r="D36" s="1443"/>
      <c r="E36" s="1443"/>
      <c r="F36" s="1443"/>
      <c r="G36" s="1443"/>
      <c r="H36" s="1443"/>
      <c r="I36" s="1443"/>
      <c r="J36" s="1443"/>
      <c r="K36" s="1443"/>
      <c r="L36" s="1443"/>
      <c r="M36" s="1443"/>
      <c r="N36" s="1443"/>
      <c r="O36" s="1443"/>
      <c r="P36" s="1443"/>
      <c r="Q36" s="1443"/>
      <c r="R36" s="1443"/>
      <c r="S36" s="1443"/>
      <c r="T36" s="1443"/>
      <c r="U36" s="1443"/>
      <c r="V36" s="1443"/>
      <c r="W36" s="1443"/>
      <c r="X36" s="1443"/>
      <c r="Y36" s="1443"/>
      <c r="Z36" s="1443"/>
      <c r="AA36" s="1443"/>
      <c r="AB36" s="1443"/>
      <c r="AC36" s="1443"/>
      <c r="AD36" s="1443"/>
      <c r="AE36" s="227">
        <f t="shared" ref="AE36:BE36" si="40">AE26+AE30+AE35</f>
        <v>22.5</v>
      </c>
      <c r="AF36" s="229">
        <f t="shared" si="40"/>
        <v>675</v>
      </c>
      <c r="AG36" s="233">
        <f t="shared" si="40"/>
        <v>162</v>
      </c>
      <c r="AH36" s="228">
        <f t="shared" si="40"/>
        <v>63</v>
      </c>
      <c r="AI36" s="504">
        <f t="shared" si="40"/>
        <v>0</v>
      </c>
      <c r="AJ36" s="505">
        <f t="shared" si="40"/>
        <v>54</v>
      </c>
      <c r="AK36" s="504">
        <f t="shared" si="40"/>
        <v>0</v>
      </c>
      <c r="AL36" s="505">
        <f t="shared" si="40"/>
        <v>45</v>
      </c>
      <c r="AM36" s="504">
        <f t="shared" si="40"/>
        <v>0</v>
      </c>
      <c r="AN36" s="504">
        <f t="shared" si="40"/>
        <v>0</v>
      </c>
      <c r="AO36" s="243">
        <f t="shared" si="40"/>
        <v>513</v>
      </c>
      <c r="AP36" s="227">
        <f t="shared" si="40"/>
        <v>1</v>
      </c>
      <c r="AQ36" s="228">
        <f t="shared" si="40"/>
        <v>5</v>
      </c>
      <c r="AR36" s="228">
        <f t="shared" si="40"/>
        <v>2</v>
      </c>
      <c r="AS36" s="378">
        <f t="shared" si="40"/>
        <v>0</v>
      </c>
      <c r="AT36" s="228">
        <f t="shared" si="40"/>
        <v>1</v>
      </c>
      <c r="AU36" s="378">
        <f t="shared" si="40"/>
        <v>0</v>
      </c>
      <c r="AV36" s="378">
        <f t="shared" si="40"/>
        <v>0</v>
      </c>
      <c r="AW36" s="379">
        <f t="shared" si="40"/>
        <v>0</v>
      </c>
      <c r="AX36" s="425">
        <f t="shared" si="40"/>
        <v>6</v>
      </c>
      <c r="AY36" s="228">
        <f t="shared" si="40"/>
        <v>2</v>
      </c>
      <c r="AZ36" s="228">
        <f t="shared" si="40"/>
        <v>3</v>
      </c>
      <c r="BA36" s="229">
        <f t="shared" si="40"/>
        <v>1</v>
      </c>
      <c r="BB36" s="227">
        <f t="shared" si="40"/>
        <v>6</v>
      </c>
      <c r="BC36" s="228">
        <f t="shared" si="40"/>
        <v>3</v>
      </c>
      <c r="BD36" s="378">
        <f t="shared" si="40"/>
        <v>0</v>
      </c>
      <c r="BE36" s="229">
        <f t="shared" si="40"/>
        <v>3</v>
      </c>
    </row>
    <row r="37" spans="1:72" s="159" customFormat="1" ht="49.5" customHeight="1" thickBot="1" x14ac:dyDescent="0.3">
      <c r="A37" s="165"/>
      <c r="B37" s="1835" t="s">
        <v>45</v>
      </c>
      <c r="C37" s="1836"/>
      <c r="D37" s="1836"/>
      <c r="E37" s="1836"/>
      <c r="F37" s="1836"/>
      <c r="G37" s="1836"/>
      <c r="H37" s="1836"/>
      <c r="I37" s="1836"/>
      <c r="J37" s="1836"/>
      <c r="K37" s="1836"/>
      <c r="L37" s="1836"/>
      <c r="M37" s="1836"/>
      <c r="N37" s="1836"/>
      <c r="O37" s="1836"/>
      <c r="P37" s="1836"/>
      <c r="Q37" s="1836"/>
      <c r="R37" s="1836"/>
      <c r="S37" s="1836"/>
      <c r="T37" s="1836"/>
      <c r="U37" s="1836"/>
      <c r="V37" s="1836"/>
      <c r="W37" s="1836"/>
      <c r="X37" s="1836"/>
      <c r="Y37" s="1836"/>
      <c r="Z37" s="1836"/>
      <c r="AA37" s="1836"/>
      <c r="AB37" s="1836"/>
      <c r="AC37" s="1836"/>
      <c r="AD37" s="1836"/>
      <c r="AE37" s="1836"/>
      <c r="AF37" s="1836"/>
      <c r="AG37" s="1836"/>
      <c r="AH37" s="1836"/>
      <c r="AI37" s="1836"/>
      <c r="AJ37" s="1836"/>
      <c r="AK37" s="1836"/>
      <c r="AL37" s="1836"/>
      <c r="AM37" s="1836"/>
      <c r="AN37" s="1836"/>
      <c r="AO37" s="1836"/>
      <c r="AP37" s="1836"/>
      <c r="AQ37" s="1836"/>
      <c r="AR37" s="1836"/>
      <c r="AS37" s="1836"/>
      <c r="AT37" s="1836"/>
      <c r="AU37" s="1836"/>
      <c r="AV37" s="1836"/>
      <c r="AW37" s="1836"/>
      <c r="AX37" s="1836"/>
      <c r="AY37" s="1836"/>
      <c r="AZ37" s="1836"/>
      <c r="BA37" s="1836"/>
      <c r="BB37" s="1836"/>
      <c r="BC37" s="1836"/>
      <c r="BD37" s="1836"/>
      <c r="BE37" s="1837"/>
    </row>
    <row r="38" spans="1:72" s="159" customFormat="1" ht="49.5" customHeight="1" thickBot="1" x14ac:dyDescent="0.3">
      <c r="A38" s="165"/>
      <c r="B38" s="1276" t="s">
        <v>65</v>
      </c>
      <c r="C38" s="1277"/>
      <c r="D38" s="1277"/>
      <c r="E38" s="1277"/>
      <c r="F38" s="1277"/>
      <c r="G38" s="1277"/>
      <c r="H38" s="1277"/>
      <c r="I38" s="1277"/>
      <c r="J38" s="1277"/>
      <c r="K38" s="1277"/>
      <c r="L38" s="1277"/>
      <c r="M38" s="1277"/>
      <c r="N38" s="1277"/>
      <c r="O38" s="1277"/>
      <c r="P38" s="1277"/>
      <c r="Q38" s="1277"/>
      <c r="R38" s="1277"/>
      <c r="S38" s="1277"/>
      <c r="T38" s="1277"/>
      <c r="U38" s="1277"/>
      <c r="V38" s="1277"/>
      <c r="W38" s="1277"/>
      <c r="X38" s="1277"/>
      <c r="Y38" s="1277"/>
      <c r="Z38" s="1277"/>
      <c r="AA38" s="1277"/>
      <c r="AB38" s="1277"/>
      <c r="AC38" s="1277"/>
      <c r="AD38" s="1277"/>
      <c r="AE38" s="1277"/>
      <c r="AF38" s="1277"/>
      <c r="AG38" s="1277"/>
      <c r="AH38" s="1277"/>
      <c r="AI38" s="1277"/>
      <c r="AJ38" s="1277"/>
      <c r="AK38" s="1277"/>
      <c r="AL38" s="1277"/>
      <c r="AM38" s="1277"/>
      <c r="AN38" s="1277"/>
      <c r="AO38" s="1277"/>
      <c r="AP38" s="1277"/>
      <c r="AQ38" s="1277"/>
      <c r="AR38" s="1277"/>
      <c r="AS38" s="1277"/>
      <c r="AT38" s="1277"/>
      <c r="AU38" s="1277"/>
      <c r="AV38" s="1277"/>
      <c r="AW38" s="1277"/>
      <c r="AX38" s="1277"/>
      <c r="AY38" s="1277"/>
      <c r="AZ38" s="1277"/>
      <c r="BA38" s="1277"/>
      <c r="BB38" s="1277"/>
      <c r="BC38" s="1277"/>
      <c r="BD38" s="1277"/>
      <c r="BE38" s="1286"/>
    </row>
    <row r="39" spans="1:72" s="159" customFormat="1" ht="96.45" customHeight="1" x14ac:dyDescent="0.25">
      <c r="B39" s="385">
        <v>8</v>
      </c>
      <c r="C39" s="368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70"/>
      <c r="T39" s="1591" t="s">
        <v>216</v>
      </c>
      <c r="U39" s="1592"/>
      <c r="V39" s="1593"/>
      <c r="W39" s="1568" t="s">
        <v>75</v>
      </c>
      <c r="X39" s="1569"/>
      <c r="Y39" s="1569"/>
      <c r="Z39" s="1569"/>
      <c r="AA39" s="1569"/>
      <c r="AB39" s="1569"/>
      <c r="AC39" s="1569"/>
      <c r="AD39" s="1570"/>
      <c r="AE39" s="747">
        <v>4</v>
      </c>
      <c r="AF39" s="492">
        <f>AE39*30</f>
        <v>120</v>
      </c>
      <c r="AG39" s="447">
        <f>AH39+AJ39+AL39</f>
        <v>54</v>
      </c>
      <c r="AH39" s="448">
        <v>36</v>
      </c>
      <c r="AI39" s="448">
        <f>IF(CEILING(AH39*коеф,2)&gt;AH39,AH39,CEILING(AH39*коеф,2))</f>
        <v>0</v>
      </c>
      <c r="AJ39" s="391">
        <v>18</v>
      </c>
      <c r="AK39" s="391">
        <f>IF(CEILING(AJ39*коеф,2)&gt;AJ39,AJ39,CEILING(AJ39*коеф,2))</f>
        <v>0</v>
      </c>
      <c r="AL39" s="391"/>
      <c r="AM39" s="391">
        <f>IF(CEILING(AL39*коеф,2)&gt;AL39,AL39,CEILING(AL39*коеф,2))</f>
        <v>0</v>
      </c>
      <c r="AN39" s="753">
        <f>AG39-AI39-AK39-AM39</f>
        <v>54</v>
      </c>
      <c r="AO39" s="449">
        <f>AF39-AG39</f>
        <v>66</v>
      </c>
      <c r="AP39" s="755">
        <v>7</v>
      </c>
      <c r="AQ39" s="464"/>
      <c r="AR39" s="464">
        <v>7</v>
      </c>
      <c r="AS39" s="670"/>
      <c r="AT39" s="670"/>
      <c r="AU39" s="671"/>
      <c r="AV39" s="671"/>
      <c r="AW39" s="435"/>
      <c r="AX39" s="394">
        <f>SUM(AY39:BA39)</f>
        <v>3</v>
      </c>
      <c r="AY39" s="703">
        <v>2</v>
      </c>
      <c r="AZ39" s="703">
        <v>1</v>
      </c>
      <c r="BA39" s="428"/>
      <c r="BB39" s="759">
        <f>SUM(BC39:BE39)</f>
        <v>0</v>
      </c>
      <c r="BC39" s="396"/>
      <c r="BD39" s="396"/>
      <c r="BE39" s="397"/>
    </row>
    <row r="40" spans="1:72" s="159" customFormat="1" ht="96.45" customHeight="1" x14ac:dyDescent="0.25">
      <c r="B40" s="321">
        <v>9</v>
      </c>
      <c r="C40" s="57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575"/>
      <c r="T40" s="1202" t="s">
        <v>217</v>
      </c>
      <c r="U40" s="1266"/>
      <c r="V40" s="1267"/>
      <c r="W40" s="1205" t="s">
        <v>75</v>
      </c>
      <c r="X40" s="1268"/>
      <c r="Y40" s="1268"/>
      <c r="Z40" s="1268"/>
      <c r="AA40" s="1268"/>
      <c r="AB40" s="1268"/>
      <c r="AC40" s="1268"/>
      <c r="AD40" s="514"/>
      <c r="AE40" s="160">
        <v>4.5</v>
      </c>
      <c r="AF40" s="493">
        <f>AE40*30</f>
        <v>135</v>
      </c>
      <c r="AG40" s="451">
        <f>AH40+AJ40+AL40</f>
        <v>63</v>
      </c>
      <c r="AH40" s="183">
        <v>36</v>
      </c>
      <c r="AI40" s="183"/>
      <c r="AJ40" s="752"/>
      <c r="AK40" s="183"/>
      <c r="AL40" s="403">
        <v>27</v>
      </c>
      <c r="AM40" s="183"/>
      <c r="AN40" s="645"/>
      <c r="AO40" s="453">
        <f>AF40-AG40</f>
        <v>72</v>
      </c>
      <c r="AP40" s="756">
        <v>7</v>
      </c>
      <c r="AQ40" s="223"/>
      <c r="AR40" s="223">
        <v>7</v>
      </c>
      <c r="AS40" s="223"/>
      <c r="AT40" s="223"/>
      <c r="AU40" s="223"/>
      <c r="AV40" s="223"/>
      <c r="AW40" s="758"/>
      <c r="AX40" s="398">
        <f>SUM(AY40:BA40)</f>
        <v>3.5</v>
      </c>
      <c r="AY40" s="179">
        <v>2</v>
      </c>
      <c r="AZ40" s="179"/>
      <c r="BA40" s="180">
        <v>1.5</v>
      </c>
      <c r="BB40" s="760"/>
      <c r="BC40" s="225"/>
      <c r="BD40" s="225"/>
      <c r="BE40" s="226"/>
    </row>
    <row r="41" spans="1:72" s="159" customFormat="1" ht="96.45" customHeight="1" x14ac:dyDescent="0.25">
      <c r="B41" s="321">
        <v>10</v>
      </c>
      <c r="C41" s="57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575"/>
      <c r="T41" s="1202" t="s">
        <v>218</v>
      </c>
      <c r="U41" s="1266"/>
      <c r="V41" s="1267"/>
      <c r="W41" s="1205" t="s">
        <v>75</v>
      </c>
      <c r="X41" s="1268"/>
      <c r="Y41" s="1268"/>
      <c r="Z41" s="1268"/>
      <c r="AA41" s="1268"/>
      <c r="AB41" s="1268"/>
      <c r="AC41" s="1268"/>
      <c r="AD41" s="514"/>
      <c r="AE41" s="160">
        <v>3.5</v>
      </c>
      <c r="AF41" s="493">
        <f>AE41*30</f>
        <v>105</v>
      </c>
      <c r="AG41" s="451">
        <f>AH41+AJ41+AL41</f>
        <v>45</v>
      </c>
      <c r="AH41" s="183">
        <v>27</v>
      </c>
      <c r="AI41" s="183"/>
      <c r="AJ41" s="752"/>
      <c r="AK41" s="183"/>
      <c r="AL41" s="403">
        <v>18</v>
      </c>
      <c r="AM41" s="183"/>
      <c r="AN41" s="645"/>
      <c r="AO41" s="453">
        <f>AF41-AG41</f>
        <v>60</v>
      </c>
      <c r="AP41" s="756"/>
      <c r="AQ41" s="223">
        <v>7</v>
      </c>
      <c r="AR41" s="223">
        <v>7</v>
      </c>
      <c r="AS41" s="223"/>
      <c r="AT41" s="223"/>
      <c r="AU41" s="223"/>
      <c r="AV41" s="223"/>
      <c r="AW41" s="758"/>
      <c r="AX41" s="398">
        <f>SUM(AY41:BA41)</f>
        <v>2.5</v>
      </c>
      <c r="AY41" s="179">
        <v>1.5</v>
      </c>
      <c r="AZ41" s="179"/>
      <c r="BA41" s="180">
        <v>1</v>
      </c>
      <c r="BB41" s="760"/>
      <c r="BC41" s="225"/>
      <c r="BD41" s="225"/>
      <c r="BE41" s="226"/>
    </row>
    <row r="42" spans="1:72" s="159" customFormat="1" ht="96.45" customHeight="1" thickBot="1" x14ac:dyDescent="0.3">
      <c r="B42" s="321">
        <v>11</v>
      </c>
      <c r="C42" s="57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575"/>
      <c r="T42" s="1270" t="s">
        <v>219</v>
      </c>
      <c r="U42" s="1831"/>
      <c r="V42" s="1832"/>
      <c r="W42" s="1273" t="s">
        <v>75</v>
      </c>
      <c r="X42" s="1274"/>
      <c r="Y42" s="1274"/>
      <c r="Z42" s="1274"/>
      <c r="AA42" s="1274"/>
      <c r="AB42" s="1274"/>
      <c r="AC42" s="1274"/>
      <c r="AD42" s="748"/>
      <c r="AE42" s="749">
        <v>4.5</v>
      </c>
      <c r="AF42" s="750">
        <f>30*AE42</f>
        <v>135</v>
      </c>
      <c r="AG42" s="415">
        <f>AH42+AJ42+AL42</f>
        <v>63</v>
      </c>
      <c r="AH42" s="208">
        <v>36</v>
      </c>
      <c r="AI42" s="208"/>
      <c r="AJ42" s="208">
        <v>27</v>
      </c>
      <c r="AK42" s="208"/>
      <c r="AL42" s="417"/>
      <c r="AM42" s="208"/>
      <c r="AN42" s="754"/>
      <c r="AO42" s="186">
        <f>AF42-AG42</f>
        <v>72</v>
      </c>
      <c r="AP42" s="756"/>
      <c r="AQ42" s="223">
        <v>7</v>
      </c>
      <c r="AR42" s="223">
        <v>7</v>
      </c>
      <c r="AS42" s="223"/>
      <c r="AT42" s="223"/>
      <c r="AU42" s="223"/>
      <c r="AV42" s="223"/>
      <c r="AW42" s="758"/>
      <c r="AX42" s="419">
        <f>SUM(AY42:BA42)</f>
        <v>3.5</v>
      </c>
      <c r="AY42" s="188">
        <v>2</v>
      </c>
      <c r="AZ42" s="188">
        <v>1.5</v>
      </c>
      <c r="BA42" s="189"/>
      <c r="BB42" s="761">
        <f>SUM(BC42:BE42)</f>
        <v>0</v>
      </c>
      <c r="BC42" s="225"/>
      <c r="BD42" s="225"/>
      <c r="BE42" s="226"/>
    </row>
    <row r="43" spans="1:72" s="159" customFormat="1" ht="47.4" customHeight="1" thickBot="1" x14ac:dyDescent="0.3">
      <c r="A43" s="165"/>
      <c r="B43" s="1504" t="s">
        <v>64</v>
      </c>
      <c r="C43" s="1507"/>
      <c r="D43" s="1507"/>
      <c r="E43" s="1507"/>
      <c r="F43" s="1507"/>
      <c r="G43" s="1507"/>
      <c r="H43" s="1507"/>
      <c r="I43" s="1507"/>
      <c r="J43" s="1507"/>
      <c r="K43" s="1507"/>
      <c r="L43" s="1507"/>
      <c r="M43" s="1507"/>
      <c r="N43" s="1507"/>
      <c r="O43" s="1507"/>
      <c r="P43" s="1507"/>
      <c r="Q43" s="1507"/>
      <c r="R43" s="1507"/>
      <c r="S43" s="1507"/>
      <c r="T43" s="1476"/>
      <c r="U43" s="1476"/>
      <c r="V43" s="1476"/>
      <c r="W43" s="1476"/>
      <c r="X43" s="1476"/>
      <c r="Y43" s="1476"/>
      <c r="Z43" s="1476"/>
      <c r="AA43" s="1476"/>
      <c r="AB43" s="1476"/>
      <c r="AC43" s="1476"/>
      <c r="AD43" s="1476"/>
      <c r="AE43" s="194">
        <f>SUM(AE39:AE42)</f>
        <v>16.5</v>
      </c>
      <c r="AF43" s="203">
        <f>SUM(AF39:AF42)</f>
        <v>495</v>
      </c>
      <c r="AG43" s="203">
        <f>SUM(AG39:AG42)</f>
        <v>225</v>
      </c>
      <c r="AH43" s="195">
        <f>SUM(AH39:AH42)</f>
        <v>135</v>
      </c>
      <c r="AI43" s="195"/>
      <c r="AJ43" s="864">
        <f>SUM(AJ39:AJ42)</f>
        <v>45</v>
      </c>
      <c r="AK43" s="195"/>
      <c r="AL43" s="195">
        <f>SUM(AL39:AL42)</f>
        <v>45</v>
      </c>
      <c r="AM43" s="195"/>
      <c r="AN43" s="193"/>
      <c r="AO43" s="757">
        <f>SUM(AO39:AO42)</f>
        <v>270</v>
      </c>
      <c r="AP43" s="230">
        <f t="shared" ref="AP43:AW43" si="41">COUNT(AP39:AP42)</f>
        <v>2</v>
      </c>
      <c r="AQ43" s="231">
        <f t="shared" si="41"/>
        <v>2</v>
      </c>
      <c r="AR43" s="231">
        <f t="shared" si="41"/>
        <v>4</v>
      </c>
      <c r="AS43" s="378">
        <f t="shared" si="41"/>
        <v>0</v>
      </c>
      <c r="AT43" s="378">
        <f t="shared" si="41"/>
        <v>0</v>
      </c>
      <c r="AU43" s="378">
        <f t="shared" si="41"/>
        <v>0</v>
      </c>
      <c r="AV43" s="378">
        <f t="shared" si="41"/>
        <v>0</v>
      </c>
      <c r="AW43" s="378">
        <f t="shared" si="41"/>
        <v>0</v>
      </c>
      <c r="AX43" s="201">
        <f t="shared" ref="AX43:BE43" si="42">SUM(AX39:AX42)</f>
        <v>12.5</v>
      </c>
      <c r="AY43" s="199">
        <f t="shared" si="42"/>
        <v>7.5</v>
      </c>
      <c r="AZ43" s="864">
        <f t="shared" si="42"/>
        <v>2.5</v>
      </c>
      <c r="BA43" s="172">
        <f t="shared" si="42"/>
        <v>2.5</v>
      </c>
      <c r="BB43" s="1126">
        <f t="shared" si="42"/>
        <v>0</v>
      </c>
      <c r="BC43" s="1127">
        <f t="shared" si="42"/>
        <v>0</v>
      </c>
      <c r="BD43" s="1128">
        <f t="shared" si="42"/>
        <v>0</v>
      </c>
      <c r="BE43" s="1129">
        <f t="shared" si="42"/>
        <v>0</v>
      </c>
    </row>
    <row r="44" spans="1:72" s="303" customFormat="1" ht="49.95" customHeight="1" thickBot="1" x14ac:dyDescent="0.3">
      <c r="A44" s="1166"/>
      <c r="B44" s="1624" t="s">
        <v>62</v>
      </c>
      <c r="C44" s="1721"/>
      <c r="D44" s="1721"/>
      <c r="E44" s="1721"/>
      <c r="F44" s="1721"/>
      <c r="G44" s="1721"/>
      <c r="H44" s="1721"/>
      <c r="I44" s="1721"/>
      <c r="J44" s="1721"/>
      <c r="K44" s="1721"/>
      <c r="L44" s="1721"/>
      <c r="M44" s="1721"/>
      <c r="N44" s="1721"/>
      <c r="O44" s="1721"/>
      <c r="P44" s="1721"/>
      <c r="Q44" s="1721"/>
      <c r="R44" s="1721"/>
      <c r="S44" s="1721"/>
      <c r="T44" s="1721"/>
      <c r="U44" s="1721"/>
      <c r="V44" s="1721"/>
      <c r="W44" s="1721"/>
      <c r="X44" s="1721"/>
      <c r="Y44" s="1721"/>
      <c r="Z44" s="1721"/>
      <c r="AA44" s="1721"/>
      <c r="AB44" s="1721"/>
      <c r="AC44" s="1721"/>
      <c r="AD44" s="1721"/>
      <c r="AE44" s="1721"/>
      <c r="AF44" s="1721"/>
      <c r="AG44" s="1721"/>
      <c r="AH44" s="1721"/>
      <c r="AI44" s="1721"/>
      <c r="AJ44" s="1721"/>
      <c r="AK44" s="1721"/>
      <c r="AL44" s="1721"/>
      <c r="AM44" s="1721"/>
      <c r="AN44" s="1721"/>
      <c r="AO44" s="1721"/>
      <c r="AP44" s="1721"/>
      <c r="AQ44" s="1721"/>
      <c r="AR44" s="1721"/>
      <c r="AS44" s="1721"/>
      <c r="AT44" s="1721"/>
      <c r="AU44" s="1721"/>
      <c r="AV44" s="1721"/>
      <c r="AW44" s="1721"/>
      <c r="AX44" s="1721"/>
      <c r="AY44" s="1721"/>
      <c r="AZ44" s="1721"/>
      <c r="BA44" s="1721"/>
      <c r="BB44" s="1721"/>
      <c r="BC44" s="1721"/>
      <c r="BD44" s="1721"/>
      <c r="BE44" s="1723"/>
      <c r="BF44" s="1168"/>
      <c r="BG44" s="1168"/>
      <c r="BH44" s="1168"/>
      <c r="BI44" s="1168"/>
      <c r="BJ44" s="1168"/>
      <c r="BK44" s="1168"/>
      <c r="BL44" s="1168"/>
      <c r="BM44" s="1168"/>
      <c r="BN44" s="1168"/>
      <c r="BO44" s="1168"/>
      <c r="BP44" s="1168"/>
      <c r="BQ44" s="1168"/>
      <c r="BR44" s="1168"/>
      <c r="BS44" s="1168"/>
      <c r="BT44" s="1168"/>
    </row>
    <row r="45" spans="1:72" s="303" customFormat="1" ht="49.95" customHeight="1" thickBot="1" x14ac:dyDescent="0.3">
      <c r="A45" s="1166"/>
      <c r="B45" s="1624" t="s">
        <v>88</v>
      </c>
      <c r="C45" s="1721"/>
      <c r="D45" s="1721"/>
      <c r="E45" s="1721"/>
      <c r="F45" s="1721"/>
      <c r="G45" s="1721"/>
      <c r="H45" s="1721"/>
      <c r="I45" s="1721"/>
      <c r="J45" s="1721"/>
      <c r="K45" s="1721"/>
      <c r="L45" s="1721"/>
      <c r="M45" s="1721"/>
      <c r="N45" s="1721"/>
      <c r="O45" s="1721"/>
      <c r="P45" s="1721"/>
      <c r="Q45" s="1721"/>
      <c r="R45" s="1721"/>
      <c r="S45" s="1721"/>
      <c r="T45" s="1721"/>
      <c r="U45" s="1721"/>
      <c r="V45" s="1721"/>
      <c r="W45" s="1721"/>
      <c r="X45" s="1721"/>
      <c r="Y45" s="1721"/>
      <c r="Z45" s="1721"/>
      <c r="AA45" s="1721"/>
      <c r="AB45" s="1721"/>
      <c r="AC45" s="1721"/>
      <c r="AD45" s="1721"/>
      <c r="AE45" s="1721"/>
      <c r="AF45" s="1721"/>
      <c r="AG45" s="1721"/>
      <c r="AH45" s="1721"/>
      <c r="AI45" s="1721"/>
      <c r="AJ45" s="1721"/>
      <c r="AK45" s="1721"/>
      <c r="AL45" s="1721"/>
      <c r="AM45" s="1721"/>
      <c r="AN45" s="1721"/>
      <c r="AO45" s="1721"/>
      <c r="AP45" s="1721"/>
      <c r="AQ45" s="1721"/>
      <c r="AR45" s="1721"/>
      <c r="AS45" s="1721"/>
      <c r="AT45" s="1721"/>
      <c r="AU45" s="1721"/>
      <c r="AV45" s="1721"/>
      <c r="AW45" s="1721"/>
      <c r="AX45" s="1721"/>
      <c r="AY45" s="1721"/>
      <c r="AZ45" s="1721"/>
      <c r="BA45" s="1721"/>
      <c r="BB45" s="1721"/>
      <c r="BC45" s="1721"/>
      <c r="BD45" s="1721"/>
      <c r="BE45" s="1723"/>
      <c r="BF45" s="1168"/>
      <c r="BG45" s="1168"/>
      <c r="BH45" s="1168"/>
      <c r="BI45" s="1168"/>
      <c r="BJ45" s="1168"/>
      <c r="BK45" s="1168"/>
      <c r="BL45" s="1168"/>
      <c r="BM45" s="1168"/>
      <c r="BN45" s="1168"/>
      <c r="BO45" s="1168"/>
      <c r="BP45" s="1168"/>
      <c r="BQ45" s="1168"/>
      <c r="BR45" s="1168"/>
      <c r="BS45" s="1168"/>
      <c r="BT45" s="1168"/>
    </row>
    <row r="46" spans="1:72" s="159" customFormat="1" ht="148.19999999999999" customHeight="1" x14ac:dyDescent="0.25">
      <c r="B46" s="385">
        <v>12</v>
      </c>
      <c r="C46" s="386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8"/>
      <c r="T46" s="1591" t="s">
        <v>226</v>
      </c>
      <c r="U46" s="1592"/>
      <c r="V46" s="1649"/>
      <c r="W46" s="1813"/>
      <c r="X46" s="1569"/>
      <c r="Y46" s="1569"/>
      <c r="Z46" s="1569"/>
      <c r="AA46" s="1569"/>
      <c r="AB46" s="1569"/>
      <c r="AC46" s="1569"/>
      <c r="AD46" s="1594"/>
      <c r="AE46" s="747"/>
      <c r="AF46" s="427"/>
      <c r="AG46" s="447"/>
      <c r="AH46" s="448"/>
      <c r="AI46" s="448"/>
      <c r="AJ46" s="391"/>
      <c r="AK46" s="391"/>
      <c r="AL46" s="812"/>
      <c r="AM46" s="391"/>
      <c r="AN46" s="475"/>
      <c r="AO46" s="449"/>
      <c r="AP46" s="463"/>
      <c r="AQ46" s="464"/>
      <c r="AR46" s="464"/>
      <c r="AS46" s="792"/>
      <c r="AT46" s="792"/>
      <c r="AU46" s="793"/>
      <c r="AV46" s="793"/>
      <c r="AW46" s="797"/>
      <c r="AX46" s="394"/>
      <c r="AY46" s="796"/>
      <c r="AZ46" s="796"/>
      <c r="BA46" s="428"/>
      <c r="BB46" s="395"/>
      <c r="BC46" s="396"/>
      <c r="BD46" s="396"/>
      <c r="BE46" s="397"/>
      <c r="BF46" s="779"/>
      <c r="BG46" s="779"/>
      <c r="BH46" s="779"/>
      <c r="BI46" s="779"/>
      <c r="BJ46" s="779"/>
      <c r="BK46" s="779"/>
      <c r="BL46" s="779"/>
      <c r="BM46" s="779"/>
      <c r="BN46" s="779"/>
      <c r="BO46" s="779"/>
      <c r="BP46" s="779"/>
      <c r="BQ46" s="779"/>
      <c r="BR46" s="779"/>
      <c r="BS46" s="779"/>
      <c r="BT46" s="779"/>
    </row>
    <row r="47" spans="1:72" s="159" customFormat="1" ht="100.2" customHeight="1" x14ac:dyDescent="0.25">
      <c r="B47" s="1639"/>
      <c r="C47" s="580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2"/>
      <c r="T47" s="1810" t="s">
        <v>220</v>
      </c>
      <c r="U47" s="1811"/>
      <c r="V47" s="1180">
        <v>32</v>
      </c>
      <c r="W47" s="1838" t="s">
        <v>75</v>
      </c>
      <c r="X47" s="1839"/>
      <c r="Y47" s="1839"/>
      <c r="Z47" s="1839"/>
      <c r="AA47" s="1839"/>
      <c r="AB47" s="1839"/>
      <c r="AC47" s="1839"/>
      <c r="AD47" s="1840"/>
      <c r="AE47" s="583">
        <v>5</v>
      </c>
      <c r="AF47" s="584">
        <f>AE47*30</f>
        <v>150</v>
      </c>
      <c r="AG47" s="585">
        <f>AH47+AJ47+AL47</f>
        <v>72</v>
      </c>
      <c r="AH47" s="586">
        <v>36</v>
      </c>
      <c r="AI47" s="586">
        <f>IF(CEILING(AH47*коеф,2)&gt;AH47,AH47,CEILING(AH47*коеф,2))</f>
        <v>0</v>
      </c>
      <c r="AJ47" s="587">
        <f>BD47*9+AZ47*18</f>
        <v>0</v>
      </c>
      <c r="AK47" s="587">
        <f>IF(CEILING(AJ47*коеф,2)&gt;AJ47,AJ47,CEILING(AJ47*коеф,2))</f>
        <v>0</v>
      </c>
      <c r="AL47" s="588">
        <v>36</v>
      </c>
      <c r="AM47" s="587">
        <f>IF(CEILING(AL47*коеф,2)&gt;AL47,AL47,CEILING(AL47*коеф,2))</f>
        <v>0</v>
      </c>
      <c r="AN47" s="1198"/>
      <c r="AO47" s="590">
        <f>AF47-AG47</f>
        <v>78</v>
      </c>
      <c r="AP47" s="591">
        <v>8</v>
      </c>
      <c r="AQ47" s="592"/>
      <c r="AR47" s="592">
        <v>8</v>
      </c>
      <c r="AS47" s="593"/>
      <c r="AT47" s="593"/>
      <c r="AU47" s="594"/>
      <c r="AV47" s="594"/>
      <c r="AW47" s="595"/>
      <c r="AX47" s="596">
        <f>SUM(AY47:BA47)</f>
        <v>0</v>
      </c>
      <c r="AY47" s="597"/>
      <c r="AZ47" s="597"/>
      <c r="BA47" s="598"/>
      <c r="BB47" s="599">
        <f>SUM(BC47:BE47)</f>
        <v>8</v>
      </c>
      <c r="BC47" s="600">
        <v>4</v>
      </c>
      <c r="BD47" s="600"/>
      <c r="BE47" s="601">
        <v>4</v>
      </c>
      <c r="BF47" s="632"/>
      <c r="BG47" s="632"/>
      <c r="BH47" s="632"/>
      <c r="BI47" s="632"/>
      <c r="BJ47" s="632"/>
      <c r="BK47" s="632"/>
      <c r="BL47" s="632"/>
      <c r="BM47" s="632"/>
      <c r="BN47" s="632"/>
      <c r="BO47" s="632"/>
      <c r="BP47" s="632"/>
      <c r="BQ47" s="632"/>
      <c r="BR47" s="632"/>
      <c r="BS47" s="632"/>
      <c r="BT47" s="632"/>
    </row>
    <row r="48" spans="1:72" s="159" customFormat="1" ht="112.2" customHeight="1" thickBot="1" x14ac:dyDescent="0.3">
      <c r="B48" s="1528"/>
      <c r="C48" s="813"/>
      <c r="D48" s="814"/>
      <c r="E48" s="814"/>
      <c r="F48" s="814"/>
      <c r="G48" s="814"/>
      <c r="H48" s="814"/>
      <c r="I48" s="814"/>
      <c r="J48" s="814"/>
      <c r="K48" s="814"/>
      <c r="L48" s="814"/>
      <c r="M48" s="814"/>
      <c r="N48" s="814"/>
      <c r="O48" s="814"/>
      <c r="P48" s="814"/>
      <c r="Q48" s="814"/>
      <c r="R48" s="814"/>
      <c r="S48" s="815"/>
      <c r="T48" s="1817" t="s">
        <v>261</v>
      </c>
      <c r="U48" s="1818"/>
      <c r="V48" s="1181">
        <v>6</v>
      </c>
      <c r="W48" s="1814" t="s">
        <v>75</v>
      </c>
      <c r="X48" s="1815"/>
      <c r="Y48" s="1815"/>
      <c r="Z48" s="1815"/>
      <c r="AA48" s="1815"/>
      <c r="AB48" s="1815"/>
      <c r="AC48" s="1815"/>
      <c r="AD48" s="1816"/>
      <c r="AE48" s="840">
        <v>5</v>
      </c>
      <c r="AF48" s="817">
        <f>AE48*30</f>
        <v>150</v>
      </c>
      <c r="AG48" s="818">
        <f>AH48+AJ48+AL48</f>
        <v>72</v>
      </c>
      <c r="AH48" s="819">
        <v>36</v>
      </c>
      <c r="AI48" s="819">
        <v>11</v>
      </c>
      <c r="AJ48" s="721">
        <f>BD48*9+AZ48*18</f>
        <v>0</v>
      </c>
      <c r="AK48" s="721">
        <f>IF(CEILING(AJ48*коеф,2)&gt;AJ48,AJ48,CEILING(AJ48*коеф,2))</f>
        <v>0</v>
      </c>
      <c r="AL48" s="824">
        <v>36</v>
      </c>
      <c r="AM48" s="721">
        <v>11</v>
      </c>
      <c r="AN48" s="1197">
        <v>50</v>
      </c>
      <c r="AO48" s="820">
        <f>AF48-AG48</f>
        <v>78</v>
      </c>
      <c r="AP48" s="841">
        <v>8</v>
      </c>
      <c r="AQ48" s="835"/>
      <c r="AR48" s="835">
        <v>8</v>
      </c>
      <c r="AS48" s="723"/>
      <c r="AT48" s="723"/>
      <c r="AU48" s="836"/>
      <c r="AV48" s="836"/>
      <c r="AW48" s="842"/>
      <c r="AX48" s="725">
        <f>SUM(AY48:BA48)</f>
        <v>0</v>
      </c>
      <c r="AY48" s="510"/>
      <c r="AZ48" s="510"/>
      <c r="BA48" s="843"/>
      <c r="BB48" s="844">
        <f>SUM(BC48:BE48)</f>
        <v>8</v>
      </c>
      <c r="BC48" s="821">
        <v>4</v>
      </c>
      <c r="BD48" s="821"/>
      <c r="BE48" s="822">
        <v>4</v>
      </c>
      <c r="BF48" s="779"/>
      <c r="BG48" s="779"/>
      <c r="BH48" s="779"/>
      <c r="BI48" s="779"/>
      <c r="BJ48" s="779"/>
      <c r="BK48" s="779"/>
      <c r="BL48" s="779"/>
      <c r="BM48" s="779"/>
      <c r="BN48" s="779"/>
      <c r="BO48" s="779"/>
      <c r="BP48" s="779"/>
      <c r="BQ48" s="779"/>
      <c r="BR48" s="779"/>
      <c r="BS48" s="779"/>
      <c r="BT48" s="779"/>
    </row>
    <row r="49" spans="1:72" s="159" customFormat="1" ht="165" customHeight="1" x14ac:dyDescent="0.25">
      <c r="B49" s="385">
        <v>13</v>
      </c>
      <c r="C49" s="386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8"/>
      <c r="T49" s="1591" t="s">
        <v>227</v>
      </c>
      <c r="U49" s="1592"/>
      <c r="V49" s="1649"/>
      <c r="W49" s="1813"/>
      <c r="X49" s="1569"/>
      <c r="Y49" s="1569"/>
      <c r="Z49" s="1569"/>
      <c r="AA49" s="1569"/>
      <c r="AB49" s="1569"/>
      <c r="AC49" s="1569"/>
      <c r="AD49" s="1594"/>
      <c r="AE49" s="446"/>
      <c r="AF49" s="427"/>
      <c r="AG49" s="447"/>
      <c r="AH49" s="448"/>
      <c r="AI49" s="448"/>
      <c r="AJ49" s="391"/>
      <c r="AK49" s="391"/>
      <c r="AL49" s="812"/>
      <c r="AM49" s="391"/>
      <c r="AN49" s="392"/>
      <c r="AO49" s="449"/>
      <c r="AP49" s="390"/>
      <c r="AQ49" s="391"/>
      <c r="AR49" s="391"/>
      <c r="AS49" s="792"/>
      <c r="AT49" s="792"/>
      <c r="AU49" s="792"/>
      <c r="AV49" s="792"/>
      <c r="AW49" s="393"/>
      <c r="AX49" s="394"/>
      <c r="AY49" s="792"/>
      <c r="AZ49" s="792"/>
      <c r="BA49" s="393"/>
      <c r="BB49" s="394"/>
      <c r="BC49" s="396"/>
      <c r="BD49" s="396"/>
      <c r="BE49" s="397"/>
      <c r="BF49" s="779"/>
      <c r="BG49" s="779"/>
      <c r="BH49" s="779"/>
      <c r="BI49" s="779"/>
      <c r="BJ49" s="779"/>
      <c r="BK49" s="779"/>
      <c r="BL49" s="779"/>
      <c r="BM49" s="779"/>
      <c r="BN49" s="779"/>
      <c r="BO49" s="779"/>
      <c r="BP49" s="779"/>
      <c r="BQ49" s="779"/>
      <c r="BR49" s="779"/>
      <c r="BS49" s="779"/>
      <c r="BT49" s="779"/>
    </row>
    <row r="50" spans="1:72" s="159" customFormat="1" ht="114.6" customHeight="1" thickBot="1" x14ac:dyDescent="0.3">
      <c r="B50" s="1639"/>
      <c r="C50" s="718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647"/>
      <c r="T50" s="1810" t="s">
        <v>221</v>
      </c>
      <c r="U50" s="1811"/>
      <c r="V50" s="1180">
        <v>24</v>
      </c>
      <c r="W50" s="1841" t="s">
        <v>75</v>
      </c>
      <c r="X50" s="1583"/>
      <c r="Y50" s="1583"/>
      <c r="Z50" s="1583"/>
      <c r="AA50" s="1583"/>
      <c r="AB50" s="1583"/>
      <c r="AC50" s="1583"/>
      <c r="AD50" s="1606"/>
      <c r="AE50" s="450">
        <v>4</v>
      </c>
      <c r="AF50" s="431">
        <f t="shared" ref="AF50:AF54" si="43">AE50*30</f>
        <v>120</v>
      </c>
      <c r="AG50" s="451">
        <f t="shared" ref="AG50:AG54" si="44">AH50+AJ50+AL50</f>
        <v>63</v>
      </c>
      <c r="AH50" s="452">
        <f t="shared" ref="AH50" si="45">BC50*9+AY50*18</f>
        <v>27</v>
      </c>
      <c r="AI50" s="452">
        <f t="shared" ref="AI50" si="46">IF(CEILING(AH50*коеф,2)&gt;AH50,AH50,CEILING(AH50*коеф,2))</f>
        <v>0</v>
      </c>
      <c r="AJ50" s="403">
        <f t="shared" ref="AJ50:AJ54" si="47">BD50*9+AZ50*18</f>
        <v>0</v>
      </c>
      <c r="AK50" s="403">
        <f t="shared" ref="AK50" si="48">IF(CEILING(AJ50*коеф,2)&gt;AJ50,AJ50,CEILING(AJ50*коеф,2))</f>
        <v>0</v>
      </c>
      <c r="AL50" s="161">
        <v>36</v>
      </c>
      <c r="AM50" s="403">
        <f t="shared" ref="AM50" si="49">IF(CEILING(AL50*коеф,2)&gt;AL50,AL50,CEILING(AL50*коеф,2))</f>
        <v>0</v>
      </c>
      <c r="AN50" s="404"/>
      <c r="AO50" s="453">
        <f t="shared" ref="AO50:AO54" si="50">AF50-AG50</f>
        <v>57</v>
      </c>
      <c r="AP50" s="402"/>
      <c r="AQ50" s="403">
        <v>7</v>
      </c>
      <c r="AR50" s="403">
        <v>7</v>
      </c>
      <c r="AS50" s="800"/>
      <c r="AT50" s="800"/>
      <c r="AU50" s="800"/>
      <c r="AV50" s="800"/>
      <c r="AW50" s="406"/>
      <c r="AX50" s="398">
        <f t="shared" ref="AX50:AX54" si="51">SUM(AY50:BA50)</f>
        <v>3.5</v>
      </c>
      <c r="AY50" s="800">
        <v>1.5</v>
      </c>
      <c r="AZ50" s="800"/>
      <c r="BA50" s="406">
        <v>2</v>
      </c>
      <c r="BB50" s="398">
        <f t="shared" ref="BB50:BB54" si="52">SUM(BC50:BE50)</f>
        <v>0</v>
      </c>
      <c r="BC50" s="407"/>
      <c r="BD50" s="407"/>
      <c r="BE50" s="408"/>
      <c r="BF50" s="632"/>
      <c r="BG50" s="632"/>
      <c r="BH50" s="632"/>
      <c r="BI50" s="632"/>
      <c r="BJ50" s="632"/>
      <c r="BK50" s="632"/>
      <c r="BL50" s="632"/>
      <c r="BM50" s="632"/>
      <c r="BN50" s="632"/>
      <c r="BO50" s="632"/>
      <c r="BP50" s="632"/>
      <c r="BQ50" s="632"/>
      <c r="BR50" s="632"/>
      <c r="BS50" s="632"/>
      <c r="BT50" s="632"/>
    </row>
    <row r="51" spans="1:72" s="159" customFormat="1" ht="100.2" customHeight="1" thickBot="1" x14ac:dyDescent="0.3">
      <c r="B51" s="1528"/>
      <c r="C51" s="386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8"/>
      <c r="T51" s="1817" t="s">
        <v>263</v>
      </c>
      <c r="U51" s="1818"/>
      <c r="V51" s="1181">
        <v>14</v>
      </c>
      <c r="W51" s="1843" t="s">
        <v>75</v>
      </c>
      <c r="X51" s="1796"/>
      <c r="Y51" s="1796"/>
      <c r="Z51" s="1796"/>
      <c r="AA51" s="1796"/>
      <c r="AB51" s="1796"/>
      <c r="AC51" s="1796"/>
      <c r="AD51" s="1797"/>
      <c r="AE51" s="762">
        <v>4</v>
      </c>
      <c r="AF51" s="788">
        <f t="shared" ref="AF51" si="53">AE51*30</f>
        <v>120</v>
      </c>
      <c r="AG51" s="476">
        <f t="shared" ref="AG51" si="54">AH51+AJ51+AL51</f>
        <v>63</v>
      </c>
      <c r="AH51" s="477">
        <f t="shared" ref="AH51" si="55">BC51*9+AY51*18</f>
        <v>27</v>
      </c>
      <c r="AI51" s="477">
        <f t="shared" ref="AI51" si="56">IF(CEILING(AH51*коеф,2)&gt;AH51,AH51,CEILING(AH51*коеф,2))</f>
        <v>0</v>
      </c>
      <c r="AJ51" s="440">
        <f t="shared" ref="AJ51" si="57">BD51*9+AZ51*18</f>
        <v>0</v>
      </c>
      <c r="AK51" s="440">
        <f t="shared" ref="AK51" si="58">IF(CEILING(AJ51*коеф,2)&gt;AJ51,AJ51,CEILING(AJ51*коеф,2))</f>
        <v>0</v>
      </c>
      <c r="AL51" s="809">
        <v>36</v>
      </c>
      <c r="AM51" s="440">
        <f t="shared" ref="AM51" si="59">IF(CEILING(AL51*коеф,2)&gt;AL51,AL51,CEILING(AL51*коеф,2))</f>
        <v>0</v>
      </c>
      <c r="AN51" s="441"/>
      <c r="AO51" s="483">
        <f t="shared" ref="AO51" si="60">AF51-AG51</f>
        <v>57</v>
      </c>
      <c r="AP51" s="439"/>
      <c r="AQ51" s="440">
        <v>7</v>
      </c>
      <c r="AR51" s="440">
        <v>7</v>
      </c>
      <c r="AS51" s="790"/>
      <c r="AT51" s="790"/>
      <c r="AU51" s="790"/>
      <c r="AV51" s="790"/>
      <c r="AW51" s="484"/>
      <c r="AX51" s="787">
        <f t="shared" ref="AX51" si="61">SUM(AY51:BA51)</f>
        <v>3.5</v>
      </c>
      <c r="AY51" s="790">
        <v>1.5</v>
      </c>
      <c r="AZ51" s="790"/>
      <c r="BA51" s="484">
        <v>2</v>
      </c>
      <c r="BB51" s="787">
        <f t="shared" ref="BB51" si="62">SUM(BC51:BE51)</f>
        <v>0</v>
      </c>
      <c r="BC51" s="786"/>
      <c r="BD51" s="786"/>
      <c r="BE51" s="789"/>
      <c r="BF51" s="779"/>
      <c r="BG51" s="779"/>
      <c r="BH51" s="779"/>
      <c r="BI51" s="779"/>
      <c r="BJ51" s="779"/>
      <c r="BK51" s="779"/>
      <c r="BL51" s="779"/>
      <c r="BM51" s="779"/>
      <c r="BN51" s="779"/>
      <c r="BO51" s="779"/>
      <c r="BP51" s="779"/>
      <c r="BQ51" s="779"/>
      <c r="BR51" s="779"/>
      <c r="BS51" s="779"/>
      <c r="BT51" s="779"/>
    </row>
    <row r="52" spans="1:72" s="159" customFormat="1" ht="138.6" customHeight="1" x14ac:dyDescent="0.25">
      <c r="B52" s="385">
        <v>14</v>
      </c>
      <c r="C52" s="386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8"/>
      <c r="T52" s="1591" t="s">
        <v>228</v>
      </c>
      <c r="U52" s="1592"/>
      <c r="V52" s="1649"/>
      <c r="W52" s="1813"/>
      <c r="X52" s="1569"/>
      <c r="Y52" s="1569"/>
      <c r="Z52" s="1569"/>
      <c r="AA52" s="1569"/>
      <c r="AB52" s="1569"/>
      <c r="AC52" s="1569"/>
      <c r="AD52" s="1570"/>
      <c r="AE52" s="747"/>
      <c r="AF52" s="492"/>
      <c r="AG52" s="447"/>
      <c r="AH52" s="448"/>
      <c r="AI52" s="448"/>
      <c r="AJ52" s="391"/>
      <c r="AK52" s="391"/>
      <c r="AL52" s="812"/>
      <c r="AM52" s="391"/>
      <c r="AN52" s="753"/>
      <c r="AO52" s="838"/>
      <c r="AP52" s="463"/>
      <c r="AQ52" s="464"/>
      <c r="AR52" s="464"/>
      <c r="AS52" s="792"/>
      <c r="AT52" s="792"/>
      <c r="AU52" s="793"/>
      <c r="AV52" s="793"/>
      <c r="AW52" s="435"/>
      <c r="AX52" s="394"/>
      <c r="AY52" s="796"/>
      <c r="AZ52" s="796"/>
      <c r="BA52" s="437"/>
      <c r="BB52" s="395"/>
      <c r="BC52" s="396"/>
      <c r="BD52" s="396"/>
      <c r="BE52" s="397"/>
      <c r="BF52" s="779"/>
      <c r="BG52" s="779"/>
      <c r="BH52" s="779"/>
      <c r="BI52" s="779"/>
      <c r="BJ52" s="779"/>
      <c r="BK52" s="779"/>
      <c r="BL52" s="779"/>
      <c r="BM52" s="779"/>
      <c r="BN52" s="779"/>
      <c r="BO52" s="779"/>
      <c r="BP52" s="779"/>
      <c r="BQ52" s="779"/>
      <c r="BR52" s="779"/>
      <c r="BS52" s="779"/>
      <c r="BT52" s="779"/>
    </row>
    <row r="53" spans="1:72" s="159" customFormat="1" ht="100.2" customHeight="1" x14ac:dyDescent="0.25">
      <c r="B53" s="1639"/>
      <c r="C53" s="580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  <c r="R53" s="581"/>
      <c r="S53" s="582"/>
      <c r="T53" s="1810" t="s">
        <v>260</v>
      </c>
      <c r="U53" s="1811"/>
      <c r="V53" s="1180">
        <v>16</v>
      </c>
      <c r="W53" s="1841" t="s">
        <v>75</v>
      </c>
      <c r="X53" s="1583"/>
      <c r="Y53" s="1583"/>
      <c r="Z53" s="1583"/>
      <c r="AA53" s="1583"/>
      <c r="AB53" s="1583"/>
      <c r="AC53" s="1583"/>
      <c r="AD53" s="1584"/>
      <c r="AE53" s="845">
        <v>5</v>
      </c>
      <c r="AF53" s="493">
        <f t="shared" ref="AF53" si="63">AE53*30</f>
        <v>150</v>
      </c>
      <c r="AG53" s="451">
        <f t="shared" ref="AG53" si="64">AH53+AJ53+AL53</f>
        <v>72</v>
      </c>
      <c r="AH53" s="452">
        <v>36</v>
      </c>
      <c r="AI53" s="452">
        <f t="shared" ref="AI53" si="65">IF(CEILING(AH53*коеф,2)&gt;AH53,AH53,CEILING(AH53*коеф,2))</f>
        <v>0</v>
      </c>
      <c r="AJ53" s="403">
        <f t="shared" ref="AJ53" si="66">BD53*9+AZ53*18</f>
        <v>0</v>
      </c>
      <c r="AK53" s="403">
        <f t="shared" ref="AK53" si="67">IF(CEILING(AJ53*коеф,2)&gt;AJ53,AJ53,CEILING(AJ53*коеф,2))</f>
        <v>0</v>
      </c>
      <c r="AL53" s="161">
        <v>36</v>
      </c>
      <c r="AM53" s="403">
        <f t="shared" ref="AM53" si="68">IF(CEILING(AL53*коеф,2)&gt;AL53,AL53,CEILING(AL53*коеф,2))</f>
        <v>0</v>
      </c>
      <c r="AN53" s="735"/>
      <c r="AO53" s="848">
        <f t="shared" ref="AO53" si="69">AF53-AG53</f>
        <v>78</v>
      </c>
      <c r="AP53" s="850">
        <v>8</v>
      </c>
      <c r="AQ53" s="849"/>
      <c r="AR53" s="849">
        <v>8</v>
      </c>
      <c r="AS53" s="800"/>
      <c r="AT53" s="800"/>
      <c r="AU53" s="801"/>
      <c r="AV53" s="801"/>
      <c r="AW53" s="436"/>
      <c r="AX53" s="398">
        <f t="shared" ref="AX53" si="70">SUM(AY53:BA53)</f>
        <v>0</v>
      </c>
      <c r="AY53" s="799"/>
      <c r="AZ53" s="799"/>
      <c r="BA53" s="438"/>
      <c r="BB53" s="805">
        <f t="shared" ref="BB53" si="71">SUM(BC53:BE53)</f>
        <v>8</v>
      </c>
      <c r="BC53" s="407">
        <v>4</v>
      </c>
      <c r="BD53" s="407"/>
      <c r="BE53" s="408">
        <v>4</v>
      </c>
      <c r="BF53" s="779"/>
      <c r="BG53" s="779"/>
      <c r="BH53" s="779"/>
      <c r="BI53" s="779"/>
      <c r="BJ53" s="779"/>
      <c r="BK53" s="779"/>
      <c r="BL53" s="779"/>
      <c r="BM53" s="779"/>
      <c r="BN53" s="779"/>
      <c r="BO53" s="779"/>
      <c r="BP53" s="779"/>
      <c r="BQ53" s="779"/>
      <c r="BR53" s="779"/>
      <c r="BS53" s="779"/>
      <c r="BT53" s="779"/>
    </row>
    <row r="54" spans="1:72" s="159" customFormat="1" ht="100.2" customHeight="1" thickBot="1" x14ac:dyDescent="0.3">
      <c r="B54" s="1528"/>
      <c r="C54" s="813"/>
      <c r="D54" s="814"/>
      <c r="E54" s="814"/>
      <c r="F54" s="814"/>
      <c r="G54" s="814"/>
      <c r="H54" s="814"/>
      <c r="I54" s="814"/>
      <c r="J54" s="814"/>
      <c r="K54" s="814"/>
      <c r="L54" s="814"/>
      <c r="M54" s="814"/>
      <c r="N54" s="814"/>
      <c r="O54" s="814"/>
      <c r="P54" s="814"/>
      <c r="Q54" s="814"/>
      <c r="R54" s="814"/>
      <c r="S54" s="815"/>
      <c r="T54" s="1844" t="s">
        <v>264</v>
      </c>
      <c r="U54" s="1845"/>
      <c r="V54" s="1145">
        <v>22</v>
      </c>
      <c r="W54" s="1842" t="s">
        <v>75</v>
      </c>
      <c r="X54" s="1589"/>
      <c r="Y54" s="1589"/>
      <c r="Z54" s="1589"/>
      <c r="AA54" s="1589"/>
      <c r="AB54" s="1589"/>
      <c r="AC54" s="1589"/>
      <c r="AD54" s="1602"/>
      <c r="AE54" s="853">
        <v>5</v>
      </c>
      <c r="AF54" s="518">
        <f t="shared" si="43"/>
        <v>150</v>
      </c>
      <c r="AG54" s="476">
        <f t="shared" si="44"/>
        <v>72</v>
      </c>
      <c r="AH54" s="477">
        <v>36</v>
      </c>
      <c r="AI54" s="477">
        <f t="shared" ref="AI54" si="72">IF(CEILING(AH54*коеф,2)&gt;AH54,AH54,CEILING(AH54*коеф,2))</f>
        <v>0</v>
      </c>
      <c r="AJ54" s="440">
        <f t="shared" si="47"/>
        <v>0</v>
      </c>
      <c r="AK54" s="440">
        <f t="shared" ref="AK54" si="73">IF(CEILING(AJ54*коеф,2)&gt;AJ54,AJ54,CEILING(AJ54*коеф,2))</f>
        <v>0</v>
      </c>
      <c r="AL54" s="809">
        <v>36</v>
      </c>
      <c r="AM54" s="440">
        <f t="shared" ref="AM54" si="74">IF(CEILING(AL54*коеф,2)&gt;AL54,AL54,CEILING(AL54*коеф,2))</f>
        <v>0</v>
      </c>
      <c r="AN54" s="854"/>
      <c r="AO54" s="839">
        <f t="shared" si="50"/>
        <v>78</v>
      </c>
      <c r="AP54" s="856">
        <v>8</v>
      </c>
      <c r="AQ54" s="857"/>
      <c r="AR54" s="857">
        <v>8</v>
      </c>
      <c r="AS54" s="790"/>
      <c r="AT54" s="790"/>
      <c r="AU54" s="791"/>
      <c r="AV54" s="791"/>
      <c r="AW54" s="858"/>
      <c r="AX54" s="419">
        <f t="shared" si="51"/>
        <v>0</v>
      </c>
      <c r="AY54" s="512"/>
      <c r="AZ54" s="512"/>
      <c r="BA54" s="653"/>
      <c r="BB54" s="422">
        <f t="shared" si="52"/>
        <v>8</v>
      </c>
      <c r="BC54" s="423">
        <v>4</v>
      </c>
      <c r="BD54" s="423"/>
      <c r="BE54" s="424">
        <v>4</v>
      </c>
      <c r="BF54" s="632"/>
      <c r="BG54" s="632"/>
      <c r="BH54" s="632"/>
      <c r="BI54" s="632"/>
      <c r="BJ54" s="632"/>
      <c r="BK54" s="632"/>
      <c r="BL54" s="632"/>
      <c r="BM54" s="632"/>
      <c r="BN54" s="632"/>
      <c r="BO54" s="632"/>
      <c r="BP54" s="632"/>
      <c r="BQ54" s="632"/>
      <c r="BR54" s="632"/>
      <c r="BS54" s="632"/>
      <c r="BT54" s="632"/>
    </row>
    <row r="55" spans="1:72" s="159" customFormat="1" ht="49.95" customHeight="1" thickBot="1" x14ac:dyDescent="0.3">
      <c r="A55" s="165"/>
      <c r="B55" s="1475" t="s">
        <v>63</v>
      </c>
      <c r="C55" s="1476"/>
      <c r="D55" s="1476"/>
      <c r="E55" s="1476"/>
      <c r="F55" s="1476"/>
      <c r="G55" s="1476"/>
      <c r="H55" s="1476"/>
      <c r="I55" s="1476"/>
      <c r="J55" s="1476"/>
      <c r="K55" s="1476"/>
      <c r="L55" s="1476"/>
      <c r="M55" s="1476"/>
      <c r="N55" s="1476"/>
      <c r="O55" s="1476"/>
      <c r="P55" s="1476"/>
      <c r="Q55" s="1476"/>
      <c r="R55" s="1476"/>
      <c r="S55" s="1476"/>
      <c r="T55" s="1476"/>
      <c r="U55" s="1476"/>
      <c r="V55" s="1476"/>
      <c r="W55" s="1476"/>
      <c r="X55" s="1476"/>
      <c r="Y55" s="1476"/>
      <c r="Z55" s="1476"/>
      <c r="AA55" s="1476"/>
      <c r="AB55" s="1476"/>
      <c r="AC55" s="1476"/>
      <c r="AD55" s="1476"/>
      <c r="AE55" s="227">
        <f>AE47+AE50+AE53</f>
        <v>14</v>
      </c>
      <c r="AF55" s="326">
        <f>AF47+AF50+AF53</f>
        <v>420</v>
      </c>
      <c r="AG55" s="227">
        <f>AG47+AG50+AG53</f>
        <v>207</v>
      </c>
      <c r="AH55" s="228">
        <f>AH47+AH50+AH53</f>
        <v>99</v>
      </c>
      <c r="AI55" s="228">
        <f>AI48+AI50+AI53</f>
        <v>11</v>
      </c>
      <c r="AJ55" s="611">
        <f>AJ47+AJ50+AJ53</f>
        <v>0</v>
      </c>
      <c r="AK55" s="434"/>
      <c r="AL55" s="228">
        <f>AL47+AL50+AL53</f>
        <v>108</v>
      </c>
      <c r="AM55" s="228">
        <f>AM48+AM50+AM53</f>
        <v>11</v>
      </c>
      <c r="AN55" s="228">
        <f>AN48+AN50+AN53</f>
        <v>50</v>
      </c>
      <c r="AO55" s="859">
        <f>AO47+AO50+AO53</f>
        <v>213</v>
      </c>
      <c r="AP55" s="233">
        <f>COUNT(AP45:AP54)/2</f>
        <v>2</v>
      </c>
      <c r="AQ55" s="231">
        <f>COUNT(AQ47:AQ54)/2</f>
        <v>1</v>
      </c>
      <c r="AR55" s="231">
        <f>COUNT(AR47:AR54)/2</f>
        <v>3</v>
      </c>
      <c r="AS55" s="504">
        <f>COUNT(#REF!)</f>
        <v>0</v>
      </c>
      <c r="AT55" s="504">
        <f>COUNT(#REF!)</f>
        <v>0</v>
      </c>
      <c r="AU55" s="504">
        <f>COUNT(#REF!)</f>
        <v>0</v>
      </c>
      <c r="AV55" s="504">
        <f>COUNT(#REF!)</f>
        <v>0</v>
      </c>
      <c r="AW55" s="860">
        <f>COUNT(#REF!)</f>
        <v>0</v>
      </c>
      <c r="AX55" s="855">
        <f t="shared" ref="AX55:BC55" si="75">SUM(AX47:AX54)/2</f>
        <v>3.5</v>
      </c>
      <c r="AY55" s="334">
        <f t="shared" si="75"/>
        <v>1.5</v>
      </c>
      <c r="AZ55" s="334">
        <f t="shared" si="75"/>
        <v>0</v>
      </c>
      <c r="BA55" s="602">
        <f t="shared" si="75"/>
        <v>2</v>
      </c>
      <c r="BB55" s="333">
        <f t="shared" si="75"/>
        <v>16</v>
      </c>
      <c r="BC55" s="334">
        <f t="shared" si="75"/>
        <v>8</v>
      </c>
      <c r="BD55" s="506">
        <f>SUM(BD47:BD54)</f>
        <v>0</v>
      </c>
      <c r="BE55" s="335">
        <f>SUM(BE47:BE54)/2</f>
        <v>8</v>
      </c>
    </row>
    <row r="56" spans="1:72" s="159" customFormat="1" ht="49.95" customHeight="1" thickBot="1" x14ac:dyDescent="0.3">
      <c r="A56" s="165"/>
      <c r="B56" s="1504" t="s">
        <v>47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6"/>
      <c r="AE56" s="237">
        <f t="shared" ref="AE56:AJ56" si="76">AE43+AE55</f>
        <v>30.5</v>
      </c>
      <c r="AF56" s="764">
        <f t="shared" si="76"/>
        <v>915</v>
      </c>
      <c r="AG56" s="763">
        <f t="shared" si="76"/>
        <v>432</v>
      </c>
      <c r="AH56" s="239">
        <f t="shared" si="76"/>
        <v>234</v>
      </c>
      <c r="AI56" s="239">
        <f t="shared" si="76"/>
        <v>11</v>
      </c>
      <c r="AJ56" s="239">
        <f t="shared" si="76"/>
        <v>45</v>
      </c>
      <c r="AK56" s="238"/>
      <c r="AL56" s="240">
        <f>AL43+AL55</f>
        <v>153</v>
      </c>
      <c r="AM56" s="239">
        <f>AM43+AM55</f>
        <v>11</v>
      </c>
      <c r="AN56" s="240">
        <f>AN43+AN55</f>
        <v>50</v>
      </c>
      <c r="AO56" s="502">
        <f t="shared" ref="AO56:BE56" si="77">AO43+AO55</f>
        <v>483</v>
      </c>
      <c r="AP56" s="241">
        <f t="shared" si="77"/>
        <v>4</v>
      </c>
      <c r="AQ56" s="507">
        <f t="shared" si="77"/>
        <v>3</v>
      </c>
      <c r="AR56" s="507">
        <f t="shared" si="77"/>
        <v>7</v>
      </c>
      <c r="AS56" s="506">
        <f t="shared" si="77"/>
        <v>0</v>
      </c>
      <c r="AT56" s="506">
        <f t="shared" si="77"/>
        <v>0</v>
      </c>
      <c r="AU56" s="506">
        <f t="shared" si="77"/>
        <v>0</v>
      </c>
      <c r="AV56" s="506">
        <f t="shared" si="77"/>
        <v>0</v>
      </c>
      <c r="AW56" s="506">
        <f t="shared" si="77"/>
        <v>0</v>
      </c>
      <c r="AX56" s="234">
        <f t="shared" si="77"/>
        <v>16</v>
      </c>
      <c r="AY56" s="235">
        <f t="shared" si="77"/>
        <v>9</v>
      </c>
      <c r="AZ56" s="508">
        <f t="shared" si="77"/>
        <v>2.5</v>
      </c>
      <c r="BA56" s="603">
        <f t="shared" si="77"/>
        <v>4.5</v>
      </c>
      <c r="BB56" s="234">
        <f t="shared" si="77"/>
        <v>16</v>
      </c>
      <c r="BC56" s="235">
        <f t="shared" si="77"/>
        <v>8</v>
      </c>
      <c r="BD56" s="504">
        <f t="shared" si="77"/>
        <v>0</v>
      </c>
      <c r="BE56" s="236">
        <f t="shared" si="77"/>
        <v>8</v>
      </c>
    </row>
    <row r="57" spans="1:72" s="159" customFormat="1" ht="49.95" customHeight="1" thickBot="1" x14ac:dyDescent="0.3">
      <c r="B57" s="1231" t="s">
        <v>44</v>
      </c>
      <c r="C57" s="1232"/>
      <c r="D57" s="1232"/>
      <c r="E57" s="1232"/>
      <c r="F57" s="1232"/>
      <c r="G57" s="1232"/>
      <c r="H57" s="1232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2"/>
      <c r="T57" s="1232"/>
      <c r="U57" s="1232"/>
      <c r="V57" s="1232"/>
      <c r="W57" s="1232"/>
      <c r="X57" s="1232"/>
      <c r="Y57" s="1232"/>
      <c r="Z57" s="1232"/>
      <c r="AA57" s="1232"/>
      <c r="AB57" s="1232"/>
      <c r="AC57" s="1232"/>
      <c r="AD57" s="1503"/>
      <c r="AE57" s="233">
        <f t="shared" ref="AE57:AJ57" si="78">AE36+AE56</f>
        <v>53</v>
      </c>
      <c r="AF57" s="242">
        <f t="shared" si="78"/>
        <v>1590</v>
      </c>
      <c r="AG57" s="230">
        <f t="shared" si="78"/>
        <v>594</v>
      </c>
      <c r="AH57" s="231">
        <f t="shared" si="78"/>
        <v>297</v>
      </c>
      <c r="AI57" s="231">
        <f t="shared" si="78"/>
        <v>11</v>
      </c>
      <c r="AJ57" s="231">
        <f t="shared" si="78"/>
        <v>99</v>
      </c>
      <c r="AK57" s="231"/>
      <c r="AL57" s="232">
        <f>AL36+AL56</f>
        <v>198</v>
      </c>
      <c r="AM57" s="231">
        <f>AM36+AM56</f>
        <v>11</v>
      </c>
      <c r="AN57" s="232">
        <f>AN36+AN56</f>
        <v>50</v>
      </c>
      <c r="AO57" s="243">
        <f t="shared" ref="AO57:BE57" si="79">AO36+AO56</f>
        <v>996</v>
      </c>
      <c r="AP57" s="244">
        <f t="shared" si="79"/>
        <v>5</v>
      </c>
      <c r="AQ57" s="215">
        <f t="shared" si="79"/>
        <v>8</v>
      </c>
      <c r="AR57" s="215">
        <f t="shared" si="79"/>
        <v>9</v>
      </c>
      <c r="AS57" s="504">
        <f t="shared" si="79"/>
        <v>0</v>
      </c>
      <c r="AT57" s="244">
        <f t="shared" si="79"/>
        <v>1</v>
      </c>
      <c r="AU57" s="504">
        <f t="shared" si="79"/>
        <v>0</v>
      </c>
      <c r="AV57" s="504">
        <f t="shared" si="79"/>
        <v>0</v>
      </c>
      <c r="AW57" s="1111">
        <f t="shared" si="79"/>
        <v>0</v>
      </c>
      <c r="AX57" s="233">
        <f t="shared" si="79"/>
        <v>22</v>
      </c>
      <c r="AY57" s="231">
        <f t="shared" si="79"/>
        <v>11</v>
      </c>
      <c r="AZ57" s="231">
        <f t="shared" si="79"/>
        <v>5.5</v>
      </c>
      <c r="BA57" s="242">
        <f t="shared" si="79"/>
        <v>5.5</v>
      </c>
      <c r="BB57" s="214">
        <f t="shared" si="79"/>
        <v>22</v>
      </c>
      <c r="BC57" s="215">
        <f t="shared" si="79"/>
        <v>11</v>
      </c>
      <c r="BD57" s="509">
        <f t="shared" si="79"/>
        <v>0</v>
      </c>
      <c r="BE57" s="216">
        <f t="shared" si="79"/>
        <v>11</v>
      </c>
    </row>
    <row r="58" spans="1:72" s="159" customFormat="1" ht="46.8" customHeight="1" x14ac:dyDescent="0.25">
      <c r="B58" s="1237"/>
      <c r="C58" s="635"/>
      <c r="D58" s="635"/>
      <c r="E58" s="635"/>
      <c r="F58" s="635"/>
      <c r="G58" s="635"/>
      <c r="H58" s="635"/>
      <c r="I58" s="635"/>
      <c r="J58" s="635"/>
      <c r="K58" s="635"/>
      <c r="L58" s="635"/>
      <c r="M58" s="635"/>
      <c r="N58" s="635"/>
      <c r="O58" s="635"/>
      <c r="P58" s="635"/>
      <c r="Q58" s="635"/>
      <c r="R58" s="635"/>
      <c r="S58" s="635"/>
      <c r="T58" s="635"/>
      <c r="U58" s="1239"/>
      <c r="V58" s="1239"/>
      <c r="W58" s="245"/>
      <c r="X58" s="245"/>
      <c r="Y58" s="246"/>
      <c r="Z58" s="246"/>
      <c r="AA58" s="247"/>
      <c r="AB58" s="1240" t="s">
        <v>30</v>
      </c>
      <c r="AC58" s="1241"/>
      <c r="AD58" s="1242"/>
      <c r="AE58" s="1502" t="s">
        <v>31</v>
      </c>
      <c r="AF58" s="1251"/>
      <c r="AG58" s="1251"/>
      <c r="AH58" s="1251"/>
      <c r="AI58" s="1251"/>
      <c r="AJ58" s="1251"/>
      <c r="AK58" s="1251"/>
      <c r="AL58" s="1251"/>
      <c r="AM58" s="1251"/>
      <c r="AN58" s="1251"/>
      <c r="AO58" s="1251"/>
      <c r="AP58" s="248">
        <f>AP57</f>
        <v>5</v>
      </c>
      <c r="AQ58" s="249"/>
      <c r="AR58" s="249"/>
      <c r="AS58" s="249"/>
      <c r="AT58" s="249"/>
      <c r="AU58" s="249"/>
      <c r="AV58" s="249"/>
      <c r="AW58" s="250"/>
      <c r="AX58" s="1252">
        <f>COUNTIF(AP22:AP25,"7")+COUNTIF(AP34:AP34,"7")+COUNTIF(AP39:AP42,"7")+COUNTIF(AP47:AP54,"7")/2+COUNTIF(AP28:AP29,"7")</f>
        <v>3</v>
      </c>
      <c r="AY58" s="1253"/>
      <c r="AZ58" s="1253"/>
      <c r="BA58" s="1253"/>
      <c r="BB58" s="1846">
        <f>COUNTIF(AP22:AP25,"8")+COUNTIF(AP28:AP29,"8")+COUNTIF(AP34:AP34,"8")+COUNTIF(AP39:AP42,"8")+COUNTIF(AP47:AP54,"8")/2</f>
        <v>2</v>
      </c>
      <c r="BC58" s="1847"/>
      <c r="BD58" s="1847"/>
      <c r="BE58" s="1848"/>
    </row>
    <row r="59" spans="1:72" s="159" customFormat="1" ht="46.8" customHeight="1" x14ac:dyDescent="0.25">
      <c r="B59" s="1238"/>
      <c r="C59" s="635"/>
      <c r="D59" s="635"/>
      <c r="E59" s="635"/>
      <c r="F59" s="635"/>
      <c r="G59" s="635"/>
      <c r="H59" s="635"/>
      <c r="I59" s="635"/>
      <c r="J59" s="635"/>
      <c r="K59" s="635"/>
      <c r="L59" s="635"/>
      <c r="M59" s="635"/>
      <c r="N59" s="635"/>
      <c r="O59" s="635"/>
      <c r="P59" s="635"/>
      <c r="Q59" s="635"/>
      <c r="R59" s="635"/>
      <c r="S59" s="635"/>
      <c r="T59" s="635"/>
      <c r="U59" s="1228"/>
      <c r="V59" s="1228"/>
      <c r="W59" s="245"/>
      <c r="X59" s="245"/>
      <c r="Y59" s="246"/>
      <c r="Z59" s="246"/>
      <c r="AA59" s="246"/>
      <c r="AB59" s="1243"/>
      <c r="AC59" s="1244"/>
      <c r="AD59" s="1245"/>
      <c r="AE59" s="1207" t="s">
        <v>32</v>
      </c>
      <c r="AF59" s="1208"/>
      <c r="AG59" s="1208"/>
      <c r="AH59" s="1208"/>
      <c r="AI59" s="1208"/>
      <c r="AJ59" s="1208"/>
      <c r="AK59" s="1208"/>
      <c r="AL59" s="1208"/>
      <c r="AM59" s="1208"/>
      <c r="AN59" s="1208"/>
      <c r="AO59" s="1208"/>
      <c r="AP59" s="251"/>
      <c r="AQ59" s="252">
        <f>AQ57</f>
        <v>8</v>
      </c>
      <c r="AR59" s="252"/>
      <c r="AS59" s="252"/>
      <c r="AT59" s="252"/>
      <c r="AU59" s="252"/>
      <c r="AV59" s="252"/>
      <c r="AW59" s="253"/>
      <c r="AX59" s="1209">
        <f>COUNTIF(AQ22:AQ25,"7")+COUNTIF(AQ28:AQ29,"7")+COUNTIF(AQ34:AQ34,"7")+COUNTIF(AQ39:AQ42,"7")+COUNTIF(AQ47:AQ54,"7")/2</f>
        <v>6</v>
      </c>
      <c r="AY59" s="1210"/>
      <c r="AZ59" s="1210"/>
      <c r="BA59" s="1210"/>
      <c r="BB59" s="1849">
        <f>COUNTIF(AQ22:AQ25,"8")+COUNTIF(AQ34:AQ34,"8")+COUNTIF(AQ39:AQ42,"8")+COUNTIF(AQ47:AQ54,"8")/2+COUNTIF(AQ28:AQ29,"8")</f>
        <v>2</v>
      </c>
      <c r="BC59" s="1850"/>
      <c r="BD59" s="1850"/>
      <c r="BE59" s="1851"/>
    </row>
    <row r="60" spans="1:72" s="159" customFormat="1" ht="46.8" customHeight="1" x14ac:dyDescent="0.25">
      <c r="B60" s="1238"/>
      <c r="C60" s="635"/>
      <c r="D60" s="635"/>
      <c r="E60" s="635"/>
      <c r="F60" s="635"/>
      <c r="G60" s="635"/>
      <c r="H60" s="635"/>
      <c r="I60" s="635"/>
      <c r="J60" s="635"/>
      <c r="K60" s="635"/>
      <c r="L60" s="635"/>
      <c r="M60" s="635"/>
      <c r="N60" s="635"/>
      <c r="O60" s="635"/>
      <c r="P60" s="635"/>
      <c r="Q60" s="635"/>
      <c r="R60" s="635"/>
      <c r="S60" s="635"/>
      <c r="T60" s="635"/>
      <c r="U60" s="1228"/>
      <c r="V60" s="1228"/>
      <c r="W60" s="245"/>
      <c r="X60" s="245"/>
      <c r="Y60" s="246"/>
      <c r="Z60" s="246"/>
      <c r="AA60" s="246"/>
      <c r="AB60" s="1243"/>
      <c r="AC60" s="1244"/>
      <c r="AD60" s="1245"/>
      <c r="AE60" s="1229" t="s">
        <v>33</v>
      </c>
      <c r="AF60" s="1230"/>
      <c r="AG60" s="1230"/>
      <c r="AH60" s="1230"/>
      <c r="AI60" s="1230"/>
      <c r="AJ60" s="1230"/>
      <c r="AK60" s="1230"/>
      <c r="AL60" s="1230"/>
      <c r="AM60" s="1230"/>
      <c r="AN60" s="1230"/>
      <c r="AO60" s="1230"/>
      <c r="AP60" s="251"/>
      <c r="AQ60" s="252"/>
      <c r="AR60" s="252">
        <f>AR57</f>
        <v>9</v>
      </c>
      <c r="AS60" s="252"/>
      <c r="AT60" s="252"/>
      <c r="AU60" s="252"/>
      <c r="AV60" s="252"/>
      <c r="AW60" s="253"/>
      <c r="AX60" s="1209">
        <f>COUNTIF(AR22:AR25,"7")+COUNTIF(AR28:AR29,"7")+COUNTIF(AR34:AR34,"7")+COUNTIF(AR39:AR42,"7")+COUNTIF(AR47:AR54,"7")/2</f>
        <v>6</v>
      </c>
      <c r="AY60" s="1210"/>
      <c r="AZ60" s="1210"/>
      <c r="BA60" s="1210"/>
      <c r="BB60" s="1849">
        <f>COUNTIF(AR22:AR25,"8")+COUNTIF(AR28:AR29,"8")+COUNTIF(AR34:AR34,"8")+COUNTIF(AR39:AR42,"8")+COUNTIF(AR47:AR54,"8")/2</f>
        <v>3</v>
      </c>
      <c r="BC60" s="1850"/>
      <c r="BD60" s="1850"/>
      <c r="BE60" s="1851"/>
    </row>
    <row r="61" spans="1:72" s="159" customFormat="1" ht="46.8" customHeight="1" x14ac:dyDescent="0.25">
      <c r="B61" s="1238"/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8" t="s">
        <v>34</v>
      </c>
      <c r="U61" s="1235"/>
      <c r="V61" s="1235"/>
      <c r="W61" s="245"/>
      <c r="X61" s="245"/>
      <c r="Y61" s="246"/>
      <c r="Z61" s="246"/>
      <c r="AA61" s="246"/>
      <c r="AB61" s="1243"/>
      <c r="AC61" s="1244"/>
      <c r="AD61" s="1245"/>
      <c r="AE61" s="1207" t="s">
        <v>35</v>
      </c>
      <c r="AF61" s="1208"/>
      <c r="AG61" s="1208"/>
      <c r="AH61" s="1208"/>
      <c r="AI61" s="1208"/>
      <c r="AJ61" s="1208"/>
      <c r="AK61" s="1208"/>
      <c r="AL61" s="1208"/>
      <c r="AM61" s="1208"/>
      <c r="AN61" s="1208"/>
      <c r="AO61" s="1208"/>
      <c r="AP61" s="251"/>
      <c r="AQ61" s="252"/>
      <c r="AR61" s="252"/>
      <c r="AS61" s="252"/>
      <c r="AT61" s="252"/>
      <c r="AU61" s="252"/>
      <c r="AV61" s="252"/>
      <c r="AW61" s="253"/>
      <c r="AX61" s="1209"/>
      <c r="AY61" s="1210"/>
      <c r="AZ61" s="1210"/>
      <c r="BA61" s="1210"/>
      <c r="BB61" s="1852"/>
      <c r="BC61" s="1853"/>
      <c r="BD61" s="1853"/>
      <c r="BE61" s="1854"/>
    </row>
    <row r="62" spans="1:72" s="159" customFormat="1" ht="46.8" customHeight="1" x14ac:dyDescent="0.5">
      <c r="B62" s="1238"/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  <c r="R62" s="635"/>
      <c r="S62" s="635"/>
      <c r="T62" s="1222" t="s">
        <v>128</v>
      </c>
      <c r="U62" s="1222"/>
      <c r="V62" s="634"/>
      <c r="W62" s="245"/>
      <c r="X62" s="245"/>
      <c r="Y62" s="254"/>
      <c r="Z62" s="254"/>
      <c r="AA62" s="254"/>
      <c r="AB62" s="1243"/>
      <c r="AC62" s="1244"/>
      <c r="AD62" s="1245"/>
      <c r="AE62" s="1207" t="s">
        <v>36</v>
      </c>
      <c r="AF62" s="1208"/>
      <c r="AG62" s="1208"/>
      <c r="AH62" s="1208"/>
      <c r="AI62" s="1208"/>
      <c r="AJ62" s="1208"/>
      <c r="AK62" s="1208"/>
      <c r="AL62" s="1208"/>
      <c r="AM62" s="1208"/>
      <c r="AN62" s="1208"/>
      <c r="AO62" s="1208"/>
      <c r="AP62" s="251"/>
      <c r="AQ62" s="252"/>
      <c r="AR62" s="252"/>
      <c r="AS62" s="252"/>
      <c r="AT62" s="252">
        <f>AT57</f>
        <v>1</v>
      </c>
      <c r="AU62" s="252"/>
      <c r="AV62" s="252"/>
      <c r="AW62" s="253"/>
      <c r="AX62" s="1608">
        <f>COUNTIF(AT22:AT25,"7")+COUNTIF(AT28:AT29,"7")+COUNTIF(AT34:AT34,"7")+COUNTIF(AT39:AT42,"7")+COUNTIF(AT47:AT54,"7")/2</f>
        <v>1</v>
      </c>
      <c r="AY62" s="1225"/>
      <c r="AZ62" s="1225"/>
      <c r="BA62" s="1225"/>
      <c r="BB62" s="1855">
        <f>COUNTIF(AT22:AT25,"4")+COUNTIF(AT28:AT29,"4")+COUNTIF(AT34:AT34,"4")+COUNTIF(AT39:AT42,"4")+COUNTIF(AT47:AT54,"4")</f>
        <v>0</v>
      </c>
      <c r="BC62" s="1748"/>
      <c r="BD62" s="1748"/>
      <c r="BE62" s="1752"/>
    </row>
    <row r="63" spans="1:72" s="159" customFormat="1" ht="46.8" customHeight="1" x14ac:dyDescent="0.25">
      <c r="B63" s="1238"/>
      <c r="C63" s="635"/>
      <c r="D63" s="635"/>
      <c r="E63" s="635"/>
      <c r="F63" s="635"/>
      <c r="G63" s="635"/>
      <c r="H63" s="635"/>
      <c r="I63" s="635"/>
      <c r="J63" s="635"/>
      <c r="K63" s="635"/>
      <c r="L63" s="635"/>
      <c r="M63" s="635"/>
      <c r="N63" s="635"/>
      <c r="O63" s="635"/>
      <c r="P63" s="635"/>
      <c r="Q63" s="635"/>
      <c r="R63" s="635"/>
      <c r="S63" s="635"/>
      <c r="T63" s="1215" t="s">
        <v>129</v>
      </c>
      <c r="U63" s="1215"/>
      <c r="V63" s="634"/>
      <c r="W63" s="245"/>
      <c r="X63" s="245"/>
      <c r="Y63" s="246"/>
      <c r="Z63" s="246"/>
      <c r="AA63" s="246"/>
      <c r="AB63" s="1243"/>
      <c r="AC63" s="1244"/>
      <c r="AD63" s="1245"/>
      <c r="AE63" s="1207" t="s">
        <v>78</v>
      </c>
      <c r="AF63" s="1208"/>
      <c r="AG63" s="1208"/>
      <c r="AH63" s="1208"/>
      <c r="AI63" s="1208"/>
      <c r="AJ63" s="1208"/>
      <c r="AK63" s="1208"/>
      <c r="AL63" s="1208"/>
      <c r="AM63" s="1208"/>
      <c r="AN63" s="1208"/>
      <c r="AO63" s="1208"/>
      <c r="AP63" s="251"/>
      <c r="AQ63" s="252"/>
      <c r="AR63" s="252"/>
      <c r="AS63" s="252"/>
      <c r="AT63" s="252"/>
      <c r="AU63" s="252"/>
      <c r="AV63" s="252"/>
      <c r="AW63" s="253"/>
      <c r="AX63" s="1209"/>
      <c r="AY63" s="1210"/>
      <c r="AZ63" s="1210"/>
      <c r="BA63" s="1210"/>
      <c r="BB63" s="1852"/>
      <c r="BC63" s="1853"/>
      <c r="BD63" s="1853"/>
      <c r="BE63" s="1854"/>
    </row>
    <row r="64" spans="1:72" s="159" customFormat="1" ht="46.8" customHeight="1" x14ac:dyDescent="0.25">
      <c r="B64" s="1238"/>
      <c r="C64" s="635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7" t="s">
        <v>130</v>
      </c>
      <c r="U64" s="255"/>
      <c r="V64" s="634"/>
      <c r="W64" s="245"/>
      <c r="X64" s="245"/>
      <c r="Y64" s="246"/>
      <c r="Z64" s="246"/>
      <c r="AA64" s="246"/>
      <c r="AB64" s="1243"/>
      <c r="AC64" s="1244"/>
      <c r="AD64" s="1245"/>
      <c r="AE64" s="1207" t="s">
        <v>24</v>
      </c>
      <c r="AF64" s="1208"/>
      <c r="AG64" s="1208"/>
      <c r="AH64" s="1208"/>
      <c r="AI64" s="1208"/>
      <c r="AJ64" s="1208"/>
      <c r="AK64" s="1208"/>
      <c r="AL64" s="1208"/>
      <c r="AM64" s="1208"/>
      <c r="AN64" s="1208"/>
      <c r="AO64" s="1208"/>
      <c r="AP64" s="359"/>
      <c r="AQ64" s="360"/>
      <c r="AR64" s="360"/>
      <c r="AS64" s="360"/>
      <c r="AT64" s="360"/>
      <c r="AU64" s="360"/>
      <c r="AV64" s="360"/>
      <c r="AW64" s="361"/>
      <c r="AX64" s="1486"/>
      <c r="AY64" s="1487"/>
      <c r="AZ64" s="1487"/>
      <c r="BA64" s="1487"/>
      <c r="BB64" s="1872"/>
      <c r="BC64" s="1873"/>
      <c r="BD64" s="1873"/>
      <c r="BE64" s="1874"/>
    </row>
    <row r="65" spans="1:255" s="159" customFormat="1" ht="46.8" customHeight="1" thickBot="1" x14ac:dyDescent="0.3">
      <c r="B65" s="1238"/>
      <c r="C65" s="635"/>
      <c r="D65" s="635"/>
      <c r="E65" s="635"/>
      <c r="F65" s="635"/>
      <c r="G65" s="635"/>
      <c r="H65" s="635"/>
      <c r="I65" s="635"/>
      <c r="J65" s="635"/>
      <c r="K65" s="635"/>
      <c r="L65" s="635"/>
      <c r="M65" s="635"/>
      <c r="N65" s="635"/>
      <c r="O65" s="635"/>
      <c r="P65" s="635"/>
      <c r="Q65" s="635"/>
      <c r="R65" s="635"/>
      <c r="S65" s="635"/>
      <c r="T65" s="1215" t="s">
        <v>131</v>
      </c>
      <c r="U65" s="1215"/>
      <c r="V65" s="1215"/>
      <c r="W65" s="245"/>
      <c r="X65" s="245"/>
      <c r="Y65" s="246"/>
      <c r="Z65" s="246"/>
      <c r="AA65" s="246"/>
      <c r="AB65" s="1246"/>
      <c r="AC65" s="1247"/>
      <c r="AD65" s="1248"/>
      <c r="AE65" s="1216" t="s">
        <v>37</v>
      </c>
      <c r="AF65" s="1217"/>
      <c r="AG65" s="1217"/>
      <c r="AH65" s="1217"/>
      <c r="AI65" s="1217"/>
      <c r="AJ65" s="1217"/>
      <c r="AK65" s="1217"/>
      <c r="AL65" s="1217"/>
      <c r="AM65" s="1217"/>
      <c r="AN65" s="1217"/>
      <c r="AO65" s="1217"/>
      <c r="AP65" s="362"/>
      <c r="AQ65" s="363"/>
      <c r="AR65" s="363"/>
      <c r="AS65" s="363"/>
      <c r="AT65" s="363"/>
      <c r="AU65" s="363"/>
      <c r="AV65" s="363"/>
      <c r="AW65" s="364"/>
      <c r="AX65" s="1501"/>
      <c r="AY65" s="1498"/>
      <c r="AZ65" s="1498"/>
      <c r="BA65" s="1498"/>
      <c r="BB65" s="1875"/>
      <c r="BC65" s="1876"/>
      <c r="BD65" s="1876"/>
      <c r="BE65" s="1877"/>
    </row>
    <row r="66" spans="1:255" s="159" customFormat="1" ht="43.2" customHeight="1" thickBot="1" x14ac:dyDescent="0.3">
      <c r="W66" s="259"/>
      <c r="X66" s="259"/>
      <c r="Y66" s="259"/>
      <c r="Z66" s="259"/>
      <c r="AA66" s="259"/>
      <c r="AB66" s="259"/>
      <c r="AC66" s="259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</row>
    <row r="67" spans="1:255" s="159" customFormat="1" ht="66.75" customHeight="1" thickBot="1" x14ac:dyDescent="0.75">
      <c r="B67" s="865">
        <v>1</v>
      </c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1789" t="s">
        <v>156</v>
      </c>
      <c r="U67" s="1790"/>
      <c r="V67" s="1790"/>
      <c r="W67" s="1790"/>
      <c r="X67" s="1790"/>
      <c r="Y67" s="1790"/>
      <c r="Z67" s="1790"/>
      <c r="AA67" s="1790"/>
      <c r="AB67" s="1790"/>
      <c r="AC67" s="1791"/>
      <c r="AD67" s="866"/>
      <c r="AE67" s="867" t="s">
        <v>232</v>
      </c>
      <c r="AF67" s="868" t="s">
        <v>233</v>
      </c>
      <c r="AG67" s="1792" t="s">
        <v>231</v>
      </c>
      <c r="AH67" s="1793"/>
      <c r="AI67" s="1793"/>
      <c r="AJ67" s="1793"/>
      <c r="AK67" s="1793"/>
      <c r="AL67" s="1793"/>
      <c r="AM67" s="1793"/>
      <c r="AN67" s="1793"/>
      <c r="AO67" s="1793"/>
      <c r="AP67" s="1793"/>
      <c r="AQ67" s="1793"/>
      <c r="AR67" s="1793"/>
      <c r="AS67" s="1793"/>
      <c r="AT67" s="1793"/>
      <c r="AU67" s="1793"/>
      <c r="AV67" s="1793"/>
      <c r="AW67" s="1793"/>
      <c r="AX67" s="1793"/>
      <c r="AY67" s="1793"/>
      <c r="AZ67" s="1793"/>
      <c r="BA67" s="1793"/>
      <c r="BB67" s="1793"/>
      <c r="BC67" s="1793"/>
      <c r="BD67" s="1793"/>
      <c r="BE67" s="1794"/>
    </row>
    <row r="68" spans="1:255" s="159" customFormat="1" ht="43.2" customHeight="1" x14ac:dyDescent="0.25">
      <c r="T68" s="122"/>
      <c r="W68" s="259"/>
      <c r="X68" s="259"/>
      <c r="Y68" s="259"/>
      <c r="Z68" s="259"/>
      <c r="AA68" s="259"/>
      <c r="AB68" s="259"/>
      <c r="AC68" s="259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</row>
    <row r="69" spans="1:255" s="15" customFormat="1" ht="36.75" customHeight="1" thickBot="1" x14ac:dyDescent="0.3">
      <c r="A69" s="497"/>
      <c r="B69" s="1856" t="s">
        <v>133</v>
      </c>
      <c r="C69" s="1856"/>
      <c r="D69" s="1856"/>
      <c r="E69" s="1856"/>
      <c r="F69" s="1856"/>
      <c r="G69" s="1856"/>
      <c r="H69" s="1856"/>
      <c r="I69" s="1856"/>
      <c r="J69" s="1856"/>
      <c r="K69" s="1856"/>
      <c r="L69" s="1856"/>
      <c r="M69" s="1856"/>
      <c r="N69" s="1856"/>
      <c r="O69" s="1856"/>
      <c r="P69" s="1856"/>
      <c r="Q69" s="1856"/>
      <c r="R69" s="1856"/>
      <c r="S69" s="1856"/>
      <c r="T69" s="1856"/>
      <c r="U69" s="1856"/>
      <c r="V69" s="1856"/>
      <c r="W69" s="1856"/>
      <c r="X69" s="1856"/>
      <c r="Y69" s="1856"/>
      <c r="Z69" s="1856"/>
      <c r="AA69" s="523"/>
      <c r="AB69" s="1857" t="s">
        <v>134</v>
      </c>
      <c r="AC69" s="1857"/>
      <c r="AD69" s="1857"/>
      <c r="AE69" s="1857"/>
      <c r="AF69" s="1857"/>
      <c r="AG69" s="1857"/>
      <c r="AH69" s="1857"/>
      <c r="AI69" s="1857"/>
      <c r="AJ69" s="1857"/>
      <c r="AK69" s="1857"/>
      <c r="AL69" s="1857"/>
      <c r="AM69" s="1857"/>
      <c r="AN69" s="1857"/>
      <c r="AO69" s="1857"/>
      <c r="AP69" s="1857"/>
      <c r="AQ69" s="1857"/>
      <c r="AR69" s="1857"/>
      <c r="AS69" s="1857"/>
      <c r="AT69" s="1857"/>
      <c r="AU69" s="1857"/>
      <c r="AV69" s="1857"/>
      <c r="AW69" s="1857"/>
      <c r="AX69" s="1857"/>
      <c r="AY69" s="1857"/>
    </row>
    <row r="70" spans="1:255" s="15" customFormat="1" ht="79.95" customHeight="1" thickBot="1" x14ac:dyDescent="0.3">
      <c r="A70" s="497"/>
      <c r="B70" s="571" t="s">
        <v>135</v>
      </c>
      <c r="C70" s="572"/>
      <c r="D70" s="572"/>
      <c r="E70" s="572"/>
      <c r="F70" s="572"/>
      <c r="G70" s="572"/>
      <c r="H70" s="572"/>
      <c r="I70" s="572"/>
      <c r="J70" s="572"/>
      <c r="K70" s="572"/>
      <c r="L70" s="572"/>
      <c r="M70" s="572"/>
      <c r="N70" s="572"/>
      <c r="O70" s="572"/>
      <c r="P70" s="572"/>
      <c r="Q70" s="572"/>
      <c r="R70" s="572"/>
      <c r="S70" s="572"/>
      <c r="T70" s="1858" t="s">
        <v>136</v>
      </c>
      <c r="U70" s="1859"/>
      <c r="V70" s="1860" t="s">
        <v>137</v>
      </c>
      <c r="W70" s="1861"/>
      <c r="X70" s="1862" t="s">
        <v>138</v>
      </c>
      <c r="Y70" s="1863"/>
      <c r="Z70" s="1864" t="s">
        <v>139</v>
      </c>
      <c r="AA70" s="1865"/>
      <c r="AB70" s="567"/>
      <c r="AC70" s="569" t="s">
        <v>135</v>
      </c>
      <c r="AD70" s="1866" t="s">
        <v>140</v>
      </c>
      <c r="AE70" s="1867"/>
      <c r="AF70" s="1867"/>
      <c r="AG70" s="1867"/>
      <c r="AH70" s="1867"/>
      <c r="AI70" s="1867"/>
      <c r="AJ70" s="1867"/>
      <c r="AK70" s="1867"/>
      <c r="AL70" s="1867"/>
      <c r="AM70" s="1867"/>
      <c r="AN70" s="1867"/>
      <c r="AO70" s="1867"/>
      <c r="AP70" s="1867"/>
      <c r="AQ70" s="1867"/>
      <c r="AR70" s="1867"/>
      <c r="AS70" s="1867"/>
      <c r="AT70" s="1868"/>
      <c r="AU70" s="1869" t="s">
        <v>137</v>
      </c>
      <c r="AV70" s="1870"/>
      <c r="AW70" s="1870"/>
      <c r="AX70" s="1870"/>
      <c r="AY70" s="1870"/>
      <c r="AZ70" s="1871"/>
    </row>
    <row r="71" spans="1:255" s="15" customFormat="1" ht="49.95" customHeight="1" thickBot="1" x14ac:dyDescent="0.3">
      <c r="A71" s="497"/>
      <c r="B71" s="573">
        <v>1</v>
      </c>
      <c r="C71" s="572"/>
      <c r="D71" s="572"/>
      <c r="E71" s="572"/>
      <c r="F71" s="572"/>
      <c r="G71" s="572"/>
      <c r="H71" s="572"/>
      <c r="I71" s="572"/>
      <c r="J71" s="572"/>
      <c r="K71" s="572"/>
      <c r="L71" s="572"/>
      <c r="M71" s="572"/>
      <c r="N71" s="572"/>
      <c r="O71" s="572"/>
      <c r="P71" s="572"/>
      <c r="Q71" s="572"/>
      <c r="R71" s="572"/>
      <c r="S71" s="572"/>
      <c r="T71" s="1902" t="s">
        <v>234</v>
      </c>
      <c r="U71" s="1903"/>
      <c r="V71" s="1904" t="s">
        <v>224</v>
      </c>
      <c r="W71" s="1861"/>
      <c r="X71" s="1862">
        <v>5</v>
      </c>
      <c r="Y71" s="1863"/>
      <c r="Z71" s="1862">
        <v>8</v>
      </c>
      <c r="AA71" s="1865"/>
      <c r="AB71" s="568"/>
      <c r="AC71" s="570">
        <v>1</v>
      </c>
      <c r="AD71" s="1905" t="s">
        <v>141</v>
      </c>
      <c r="AE71" s="1906"/>
      <c r="AF71" s="1906"/>
      <c r="AG71" s="1906"/>
      <c r="AH71" s="1906"/>
      <c r="AI71" s="1906"/>
      <c r="AJ71" s="1906"/>
      <c r="AK71" s="1906"/>
      <c r="AL71" s="1906"/>
      <c r="AM71" s="1906"/>
      <c r="AN71" s="1906"/>
      <c r="AO71" s="1906"/>
      <c r="AP71" s="1906"/>
      <c r="AQ71" s="1906"/>
      <c r="AR71" s="1906"/>
      <c r="AS71" s="1906"/>
      <c r="AT71" s="1907"/>
      <c r="AU71" s="1908" t="s">
        <v>230</v>
      </c>
      <c r="AV71" s="1909"/>
      <c r="AW71" s="1909"/>
      <c r="AX71" s="1909"/>
      <c r="AY71" s="1909"/>
      <c r="AZ71" s="1910"/>
    </row>
    <row r="72" spans="1:255" s="15" customFormat="1" ht="40.049999999999997" customHeight="1" x14ac:dyDescent="0.25">
      <c r="A72" s="497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524"/>
      <c r="V72" s="525"/>
      <c r="W72" s="526"/>
      <c r="X72" s="526"/>
      <c r="Y72" s="527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9"/>
      <c r="AR72" s="529"/>
      <c r="AS72" s="529"/>
      <c r="AT72" s="528"/>
      <c r="AU72" s="530"/>
      <c r="AV72" s="530"/>
      <c r="AW72" s="530"/>
      <c r="AX72" s="530"/>
      <c r="AY72" s="530"/>
    </row>
    <row r="73" spans="1:255" s="15" customFormat="1" ht="40.049999999999997" customHeight="1" x14ac:dyDescent="0.25">
      <c r="A73" s="497"/>
      <c r="B73" s="1880" t="s">
        <v>142</v>
      </c>
      <c r="C73" s="1881"/>
      <c r="D73" s="1881"/>
      <c r="E73" s="1881"/>
      <c r="F73" s="1881"/>
      <c r="G73" s="1881"/>
      <c r="H73" s="1881"/>
      <c r="I73" s="1881"/>
      <c r="J73" s="1881"/>
      <c r="K73" s="1881"/>
      <c r="L73" s="1881"/>
      <c r="M73" s="1881"/>
      <c r="N73" s="1881"/>
      <c r="O73" s="1881"/>
      <c r="P73" s="1881"/>
      <c r="Q73" s="1881"/>
      <c r="R73" s="1881"/>
      <c r="S73" s="1881"/>
      <c r="T73" s="1881"/>
      <c r="U73" s="1881"/>
      <c r="V73" s="1881"/>
      <c r="W73" s="1881"/>
      <c r="X73" s="1881"/>
      <c r="Y73" s="1881"/>
      <c r="Z73" s="1881"/>
      <c r="AA73" s="1881"/>
      <c r="AB73" s="1881"/>
      <c r="AC73" s="531"/>
      <c r="AD73" s="531"/>
      <c r="AE73" s="531"/>
      <c r="AF73" s="531"/>
      <c r="AG73" s="531"/>
      <c r="AH73" s="531"/>
      <c r="AI73" s="531"/>
      <c r="AJ73" s="531"/>
      <c r="AK73" s="531"/>
      <c r="AL73" s="531"/>
      <c r="AM73" s="531"/>
      <c r="AN73" s="531"/>
      <c r="AO73" s="531"/>
      <c r="AP73" s="531"/>
      <c r="AQ73" s="531"/>
      <c r="AR73" s="531"/>
      <c r="AS73" s="531"/>
      <c r="AT73" s="531"/>
      <c r="AU73" s="531"/>
      <c r="AV73" s="531"/>
      <c r="AW73" s="531"/>
      <c r="AX73" s="531"/>
      <c r="AY73" s="531"/>
      <c r="AZ73" s="531"/>
      <c r="BA73" s="531"/>
      <c r="BB73" s="531"/>
      <c r="BC73" s="531"/>
    </row>
    <row r="74" spans="1:255" s="1" customFormat="1" ht="12.75" customHeight="1" thickBot="1" x14ac:dyDescent="0.3">
      <c r="A74" s="495"/>
      <c r="U74" s="2"/>
      <c r="V74" s="3"/>
      <c r="W74" s="4"/>
      <c r="X74" s="5"/>
      <c r="Y74" s="5"/>
      <c r="Z74" s="5"/>
      <c r="AA74" s="5"/>
      <c r="AB74" s="5"/>
      <c r="AC74" s="5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255" s="533" customFormat="1" ht="40.049999999999997" customHeight="1" thickTop="1" x14ac:dyDescent="0.55000000000000004">
      <c r="A75" s="769"/>
      <c r="B75" s="1882" t="s">
        <v>143</v>
      </c>
      <c r="C75" s="1883"/>
      <c r="D75" s="1883"/>
      <c r="E75" s="1883"/>
      <c r="F75" s="1883"/>
      <c r="G75" s="1883"/>
      <c r="H75" s="1883"/>
      <c r="I75" s="1883"/>
      <c r="J75" s="1883"/>
      <c r="K75" s="1883"/>
      <c r="L75" s="1883"/>
      <c r="M75" s="1883"/>
      <c r="N75" s="1883"/>
      <c r="O75" s="1883"/>
      <c r="P75" s="1883"/>
      <c r="Q75" s="1883"/>
      <c r="R75" s="1883"/>
      <c r="S75" s="1883"/>
      <c r="T75" s="1884"/>
      <c r="U75" s="1891" t="s">
        <v>144</v>
      </c>
      <c r="V75" s="1882" t="s">
        <v>145</v>
      </c>
      <c r="W75" s="1883"/>
      <c r="X75" s="1884"/>
      <c r="Y75" s="1894" t="s">
        <v>146</v>
      </c>
      <c r="Z75" s="1895"/>
      <c r="AA75" s="1898" t="s">
        <v>147</v>
      </c>
      <c r="AB75" s="1899"/>
      <c r="AC75" s="532"/>
      <c r="AD75" s="532"/>
      <c r="AE75" s="1707"/>
      <c r="AF75" s="1707"/>
      <c r="AG75" s="1707"/>
      <c r="AH75" s="1707"/>
      <c r="AI75" s="639"/>
      <c r="AJ75" s="639"/>
      <c r="AK75" s="1886"/>
      <c r="AL75" s="1886"/>
      <c r="AM75" s="1886"/>
      <c r="AN75" s="1886"/>
      <c r="AO75" s="1886"/>
      <c r="AP75" s="1886"/>
      <c r="AQ75" s="1707"/>
      <c r="AR75" s="1707"/>
      <c r="AS75" s="1707"/>
      <c r="AT75" s="1707"/>
      <c r="AU75" s="1707"/>
      <c r="AV75" s="1707"/>
      <c r="AW75" s="1878"/>
      <c r="AX75" s="1878"/>
      <c r="AY75" s="1879"/>
      <c r="AZ75" s="1879"/>
      <c r="BA75" s="1879"/>
      <c r="BB75" s="532"/>
      <c r="BC75" s="532"/>
      <c r="BD75" s="532"/>
      <c r="BE75" s="532"/>
      <c r="BF75" s="532"/>
      <c r="BG75" s="532"/>
      <c r="BH75" s="532"/>
      <c r="BI75" s="532"/>
      <c r="BJ75" s="532"/>
      <c r="BK75" s="532"/>
      <c r="BL75" s="532"/>
      <c r="BM75" s="532"/>
      <c r="BN75" s="532"/>
      <c r="BO75" s="532"/>
      <c r="BP75" s="532"/>
      <c r="BQ75" s="532"/>
      <c r="BR75" s="532"/>
      <c r="BS75" s="532"/>
      <c r="BT75" s="532"/>
      <c r="BU75" s="532"/>
      <c r="BV75" s="532"/>
      <c r="BW75" s="532"/>
      <c r="BX75" s="532"/>
      <c r="BY75" s="532"/>
      <c r="BZ75" s="532"/>
      <c r="CA75" s="532"/>
      <c r="CB75" s="532"/>
      <c r="CC75" s="532"/>
      <c r="CD75" s="532"/>
      <c r="CE75" s="532"/>
      <c r="CF75" s="532"/>
      <c r="CG75" s="532"/>
      <c r="CH75" s="532"/>
      <c r="CI75" s="532"/>
      <c r="CJ75" s="532"/>
      <c r="CK75" s="532"/>
      <c r="CL75" s="532"/>
      <c r="CM75" s="532"/>
      <c r="CN75" s="532"/>
      <c r="CO75" s="532"/>
      <c r="CP75" s="532"/>
      <c r="CQ75" s="532"/>
      <c r="CR75" s="532"/>
      <c r="CS75" s="532"/>
      <c r="CT75" s="532"/>
      <c r="CU75" s="532"/>
      <c r="CV75" s="532"/>
      <c r="CW75" s="532"/>
      <c r="CX75" s="532"/>
      <c r="CY75" s="532"/>
      <c r="CZ75" s="532"/>
      <c r="DA75" s="532"/>
      <c r="DB75" s="532"/>
      <c r="DC75" s="532"/>
      <c r="DD75" s="532"/>
      <c r="DE75" s="532"/>
      <c r="DF75" s="532"/>
      <c r="DG75" s="532"/>
      <c r="DH75" s="532"/>
      <c r="DI75" s="532"/>
      <c r="DJ75" s="532"/>
      <c r="DK75" s="532"/>
      <c r="DL75" s="532"/>
      <c r="DM75" s="532"/>
      <c r="DN75" s="532"/>
      <c r="DO75" s="532"/>
      <c r="DP75" s="532"/>
      <c r="DQ75" s="532"/>
      <c r="DR75" s="532"/>
      <c r="DS75" s="532"/>
      <c r="DT75" s="532"/>
      <c r="DU75" s="532"/>
      <c r="DV75" s="532"/>
      <c r="DW75" s="532"/>
      <c r="DX75" s="532"/>
      <c r="DY75" s="532"/>
      <c r="DZ75" s="532"/>
      <c r="EA75" s="532"/>
      <c r="EB75" s="532"/>
      <c r="EC75" s="532"/>
      <c r="ED75" s="532"/>
      <c r="EE75" s="532"/>
      <c r="EF75" s="532"/>
      <c r="EG75" s="532"/>
      <c r="EH75" s="532"/>
      <c r="EI75" s="532"/>
      <c r="EJ75" s="532"/>
      <c r="EK75" s="532"/>
      <c r="EL75" s="532"/>
      <c r="EM75" s="532"/>
      <c r="EN75" s="532"/>
      <c r="EO75" s="532"/>
      <c r="EP75" s="532"/>
      <c r="EQ75" s="532"/>
      <c r="ER75" s="532"/>
      <c r="ES75" s="532"/>
      <c r="ET75" s="532"/>
      <c r="EU75" s="532"/>
      <c r="EV75" s="532"/>
      <c r="EW75" s="532"/>
      <c r="EX75" s="532"/>
      <c r="EY75" s="532"/>
      <c r="EZ75" s="532"/>
      <c r="FA75" s="532"/>
      <c r="FB75" s="532"/>
      <c r="FC75" s="532"/>
      <c r="FD75" s="532"/>
      <c r="FE75" s="532"/>
      <c r="FF75" s="532"/>
      <c r="FG75" s="532"/>
      <c r="FH75" s="532"/>
      <c r="FI75" s="532"/>
      <c r="FJ75" s="532"/>
      <c r="FK75" s="532"/>
      <c r="FL75" s="532"/>
      <c r="FM75" s="532"/>
      <c r="FN75" s="532"/>
      <c r="FO75" s="532"/>
      <c r="FP75" s="532"/>
      <c r="FQ75" s="532"/>
      <c r="FR75" s="532"/>
      <c r="FS75" s="532"/>
      <c r="FT75" s="532"/>
      <c r="FU75" s="532"/>
      <c r="FV75" s="532"/>
      <c r="FW75" s="532"/>
      <c r="FX75" s="532"/>
      <c r="FY75" s="532"/>
      <c r="FZ75" s="532"/>
      <c r="GA75" s="532"/>
      <c r="GB75" s="532"/>
      <c r="GC75" s="532"/>
      <c r="GD75" s="532"/>
      <c r="GE75" s="532"/>
      <c r="GF75" s="532"/>
      <c r="GG75" s="532"/>
      <c r="GH75" s="532"/>
      <c r="GI75" s="532"/>
      <c r="GJ75" s="532"/>
      <c r="GK75" s="532"/>
      <c r="GL75" s="532"/>
      <c r="GM75" s="532"/>
      <c r="GN75" s="532"/>
      <c r="GO75" s="532"/>
      <c r="GP75" s="532"/>
      <c r="GQ75" s="532"/>
      <c r="GR75" s="532"/>
      <c r="GS75" s="532"/>
      <c r="GT75" s="532"/>
      <c r="GU75" s="532"/>
      <c r="GV75" s="532"/>
      <c r="GW75" s="532"/>
      <c r="GX75" s="532"/>
      <c r="GY75" s="532"/>
      <c r="GZ75" s="532"/>
      <c r="HA75" s="532"/>
      <c r="HB75" s="532"/>
      <c r="HC75" s="532"/>
      <c r="HD75" s="532"/>
      <c r="HE75" s="532"/>
      <c r="HF75" s="532"/>
      <c r="HG75" s="532"/>
      <c r="HH75" s="532"/>
      <c r="HI75" s="532"/>
      <c r="HJ75" s="532"/>
      <c r="HK75" s="532"/>
      <c r="HL75" s="532"/>
      <c r="HM75" s="532"/>
      <c r="HN75" s="532"/>
      <c r="HO75" s="532"/>
      <c r="HP75" s="532"/>
      <c r="HQ75" s="532"/>
      <c r="HR75" s="532"/>
      <c r="HS75" s="532"/>
      <c r="HT75" s="532"/>
      <c r="HU75" s="532"/>
      <c r="HV75" s="532"/>
      <c r="HW75" s="532"/>
      <c r="HX75" s="532"/>
      <c r="HY75" s="532"/>
      <c r="HZ75" s="532"/>
      <c r="IA75" s="532"/>
      <c r="IB75" s="532"/>
      <c r="IC75" s="532"/>
      <c r="ID75" s="532"/>
      <c r="IE75" s="532"/>
      <c r="IF75" s="532"/>
      <c r="IG75" s="532"/>
      <c r="IH75" s="532"/>
      <c r="II75" s="532"/>
      <c r="IJ75" s="532"/>
      <c r="IK75" s="532"/>
      <c r="IL75" s="532"/>
      <c r="IM75" s="532"/>
      <c r="IN75" s="532"/>
      <c r="IO75" s="532"/>
      <c r="IP75" s="532"/>
      <c r="IQ75" s="532"/>
      <c r="IR75" s="532"/>
      <c r="IS75" s="532"/>
      <c r="IT75" s="532"/>
      <c r="IU75" s="532"/>
    </row>
    <row r="76" spans="1:255" s="533" customFormat="1" ht="40.049999999999997" customHeight="1" thickBot="1" x14ac:dyDescent="0.6">
      <c r="A76" s="769"/>
      <c r="B76" s="1885"/>
      <c r="C76" s="1886"/>
      <c r="D76" s="1886"/>
      <c r="E76" s="1886"/>
      <c r="F76" s="1886"/>
      <c r="G76" s="1886"/>
      <c r="H76" s="1886"/>
      <c r="I76" s="1886"/>
      <c r="J76" s="1886"/>
      <c r="K76" s="1886"/>
      <c r="L76" s="1886"/>
      <c r="M76" s="1886"/>
      <c r="N76" s="1886"/>
      <c r="O76" s="1886"/>
      <c r="P76" s="1886"/>
      <c r="Q76" s="1886"/>
      <c r="R76" s="1886"/>
      <c r="S76" s="1886"/>
      <c r="T76" s="1887"/>
      <c r="U76" s="1892"/>
      <c r="V76" s="1885"/>
      <c r="W76" s="1886"/>
      <c r="X76" s="1887"/>
      <c r="Y76" s="1896"/>
      <c r="Z76" s="1897"/>
      <c r="AA76" s="1900"/>
      <c r="AB76" s="1901"/>
      <c r="AC76" s="532"/>
      <c r="AD76" s="532"/>
      <c r="AE76" s="1707"/>
      <c r="AF76" s="1707"/>
      <c r="AG76" s="1707"/>
      <c r="AH76" s="1707"/>
      <c r="AI76" s="639"/>
      <c r="AJ76" s="639"/>
      <c r="AK76" s="1886"/>
      <c r="AL76" s="1886"/>
      <c r="AM76" s="1886"/>
      <c r="AN76" s="1886"/>
      <c r="AO76" s="1886"/>
      <c r="AP76" s="1886"/>
      <c r="AQ76" s="1707"/>
      <c r="AR76" s="1707"/>
      <c r="AS76" s="1707"/>
      <c r="AT76" s="1707"/>
      <c r="AU76" s="1707"/>
      <c r="AV76" s="1707"/>
      <c r="AW76" s="1878"/>
      <c r="AX76" s="1878"/>
      <c r="AY76" s="1879"/>
      <c r="AZ76" s="1879"/>
      <c r="BA76" s="1879"/>
      <c r="BB76" s="532"/>
      <c r="BC76" s="532"/>
      <c r="BD76" s="532"/>
      <c r="BE76" s="532"/>
      <c r="BF76" s="532"/>
      <c r="BG76" s="532"/>
      <c r="BH76" s="532"/>
      <c r="BI76" s="532"/>
      <c r="BJ76" s="532"/>
      <c r="BK76" s="532"/>
      <c r="BL76" s="532"/>
      <c r="BM76" s="532"/>
      <c r="BN76" s="532"/>
      <c r="BO76" s="532"/>
      <c r="BP76" s="532"/>
      <c r="BQ76" s="532"/>
      <c r="BR76" s="532"/>
      <c r="BS76" s="532"/>
      <c r="BT76" s="532"/>
      <c r="BU76" s="532"/>
      <c r="BV76" s="532"/>
      <c r="BW76" s="532"/>
      <c r="BX76" s="532"/>
      <c r="BY76" s="532"/>
      <c r="BZ76" s="532"/>
      <c r="CA76" s="532"/>
      <c r="CB76" s="532"/>
      <c r="CC76" s="532"/>
      <c r="CD76" s="532"/>
      <c r="CE76" s="532"/>
      <c r="CF76" s="532"/>
      <c r="CG76" s="532"/>
      <c r="CH76" s="532"/>
      <c r="CI76" s="532"/>
      <c r="CJ76" s="532"/>
      <c r="CK76" s="532"/>
      <c r="CL76" s="532"/>
      <c r="CM76" s="532"/>
      <c r="CN76" s="532"/>
      <c r="CO76" s="532"/>
      <c r="CP76" s="532"/>
      <c r="CQ76" s="532"/>
      <c r="CR76" s="532"/>
      <c r="CS76" s="532"/>
      <c r="CT76" s="532"/>
      <c r="CU76" s="532"/>
      <c r="CV76" s="532"/>
      <c r="CW76" s="532"/>
      <c r="CX76" s="532"/>
      <c r="CY76" s="532"/>
      <c r="CZ76" s="532"/>
      <c r="DA76" s="532"/>
      <c r="DB76" s="532"/>
      <c r="DC76" s="532"/>
      <c r="DD76" s="532"/>
      <c r="DE76" s="532"/>
      <c r="DF76" s="532"/>
      <c r="DG76" s="532"/>
      <c r="DH76" s="532"/>
      <c r="DI76" s="532"/>
      <c r="DJ76" s="532"/>
      <c r="DK76" s="532"/>
      <c r="DL76" s="532"/>
      <c r="DM76" s="532"/>
      <c r="DN76" s="532"/>
      <c r="DO76" s="532"/>
      <c r="DP76" s="532"/>
      <c r="DQ76" s="532"/>
      <c r="DR76" s="532"/>
      <c r="DS76" s="532"/>
      <c r="DT76" s="532"/>
      <c r="DU76" s="532"/>
      <c r="DV76" s="532"/>
      <c r="DW76" s="532"/>
      <c r="DX76" s="532"/>
      <c r="DY76" s="532"/>
      <c r="DZ76" s="532"/>
      <c r="EA76" s="532"/>
      <c r="EB76" s="532"/>
      <c r="EC76" s="532"/>
      <c r="ED76" s="532"/>
      <c r="EE76" s="532"/>
      <c r="EF76" s="532"/>
      <c r="EG76" s="532"/>
      <c r="EH76" s="532"/>
      <c r="EI76" s="532"/>
      <c r="EJ76" s="532"/>
      <c r="EK76" s="532"/>
      <c r="EL76" s="532"/>
      <c r="EM76" s="532"/>
      <c r="EN76" s="532"/>
      <c r="EO76" s="532"/>
      <c r="EP76" s="532"/>
      <c r="EQ76" s="532"/>
      <c r="ER76" s="532"/>
      <c r="ES76" s="532"/>
      <c r="ET76" s="532"/>
      <c r="EU76" s="532"/>
      <c r="EV76" s="532"/>
      <c r="EW76" s="532"/>
      <c r="EX76" s="532"/>
      <c r="EY76" s="532"/>
      <c r="EZ76" s="532"/>
      <c r="FA76" s="532"/>
      <c r="FB76" s="532"/>
      <c r="FC76" s="532"/>
      <c r="FD76" s="532"/>
      <c r="FE76" s="532"/>
      <c r="FF76" s="532"/>
      <c r="FG76" s="532"/>
      <c r="FH76" s="532"/>
      <c r="FI76" s="532"/>
      <c r="FJ76" s="532"/>
      <c r="FK76" s="532"/>
      <c r="FL76" s="532"/>
      <c r="FM76" s="532"/>
      <c r="FN76" s="532"/>
      <c r="FO76" s="532"/>
      <c r="FP76" s="532"/>
      <c r="FQ76" s="532"/>
      <c r="FR76" s="532"/>
      <c r="FS76" s="532"/>
      <c r="FT76" s="532"/>
      <c r="FU76" s="532"/>
      <c r="FV76" s="532"/>
      <c r="FW76" s="532"/>
      <c r="FX76" s="532"/>
      <c r="FY76" s="532"/>
      <c r="FZ76" s="532"/>
      <c r="GA76" s="532"/>
      <c r="GB76" s="532"/>
      <c r="GC76" s="532"/>
      <c r="GD76" s="532"/>
      <c r="GE76" s="532"/>
      <c r="GF76" s="532"/>
      <c r="GG76" s="532"/>
      <c r="GH76" s="532"/>
      <c r="GI76" s="532"/>
      <c r="GJ76" s="532"/>
      <c r="GK76" s="532"/>
      <c r="GL76" s="532"/>
      <c r="GM76" s="532"/>
      <c r="GN76" s="532"/>
      <c r="GO76" s="532"/>
      <c r="GP76" s="532"/>
      <c r="GQ76" s="532"/>
      <c r="GR76" s="532"/>
      <c r="GS76" s="532"/>
      <c r="GT76" s="532"/>
      <c r="GU76" s="532"/>
      <c r="GV76" s="532"/>
      <c r="GW76" s="532"/>
      <c r="GX76" s="532"/>
      <c r="GY76" s="532"/>
      <c r="GZ76" s="532"/>
      <c r="HA76" s="532"/>
      <c r="HB76" s="532"/>
      <c r="HC76" s="532"/>
      <c r="HD76" s="532"/>
      <c r="HE76" s="532"/>
      <c r="HF76" s="532"/>
      <c r="HG76" s="532"/>
      <c r="HH76" s="532"/>
      <c r="HI76" s="532"/>
      <c r="HJ76" s="532"/>
      <c r="HK76" s="532"/>
      <c r="HL76" s="532"/>
      <c r="HM76" s="532"/>
      <c r="HN76" s="532"/>
      <c r="HO76" s="532"/>
      <c r="HP76" s="532"/>
      <c r="HQ76" s="532"/>
      <c r="HR76" s="532"/>
      <c r="HS76" s="532"/>
      <c r="HT76" s="532"/>
      <c r="HU76" s="532"/>
      <c r="HV76" s="532"/>
      <c r="HW76" s="532"/>
      <c r="HX76" s="532"/>
      <c r="HY76" s="532"/>
      <c r="HZ76" s="532"/>
      <c r="IA76" s="532"/>
      <c r="IB76" s="532"/>
      <c r="IC76" s="532"/>
      <c r="ID76" s="532"/>
      <c r="IE76" s="532"/>
      <c r="IF76" s="532"/>
      <c r="IG76" s="532"/>
      <c r="IH76" s="532"/>
      <c r="II76" s="532"/>
      <c r="IJ76" s="532"/>
      <c r="IK76" s="532"/>
      <c r="IL76" s="532"/>
      <c r="IM76" s="532"/>
      <c r="IN76" s="532"/>
      <c r="IO76" s="532"/>
      <c r="IP76" s="532"/>
      <c r="IQ76" s="532"/>
      <c r="IR76" s="532"/>
      <c r="IS76" s="532"/>
      <c r="IT76" s="532"/>
      <c r="IU76" s="532"/>
    </row>
    <row r="77" spans="1:255" s="533" customFormat="1" ht="40.049999999999997" customHeight="1" thickTop="1" thickBot="1" x14ac:dyDescent="0.6">
      <c r="A77" s="769"/>
      <c r="B77" s="1888"/>
      <c r="C77" s="1889"/>
      <c r="D77" s="1889"/>
      <c r="E77" s="1889"/>
      <c r="F77" s="1889"/>
      <c r="G77" s="1889"/>
      <c r="H77" s="1889"/>
      <c r="I77" s="1889"/>
      <c r="J77" s="1889"/>
      <c r="K77" s="1889"/>
      <c r="L77" s="1889"/>
      <c r="M77" s="1889"/>
      <c r="N77" s="1889"/>
      <c r="O77" s="1889"/>
      <c r="P77" s="1889"/>
      <c r="Q77" s="1889"/>
      <c r="R77" s="1889"/>
      <c r="S77" s="1889"/>
      <c r="T77" s="1890"/>
      <c r="U77" s="1893"/>
      <c r="V77" s="1888"/>
      <c r="W77" s="1889"/>
      <c r="X77" s="1890"/>
      <c r="Y77" s="534" t="s">
        <v>148</v>
      </c>
      <c r="Z77" s="535" t="s">
        <v>149</v>
      </c>
      <c r="AA77" s="534" t="s">
        <v>148</v>
      </c>
      <c r="AB77" s="536" t="s">
        <v>149</v>
      </c>
      <c r="AC77" s="537"/>
      <c r="AD77" s="537"/>
      <c r="AE77" s="1707"/>
      <c r="AF77" s="1707"/>
      <c r="AG77" s="1707"/>
      <c r="AH77" s="1707"/>
      <c r="AI77" s="639"/>
      <c r="AJ77" s="639"/>
      <c r="AK77" s="1886"/>
      <c r="AL77" s="1886"/>
      <c r="AM77" s="1886"/>
      <c r="AN77" s="1886"/>
      <c r="AO77" s="1886"/>
      <c r="AP77" s="1886"/>
      <c r="AQ77" s="1707"/>
      <c r="AR77" s="1707"/>
      <c r="AS77" s="1707"/>
      <c r="AT77" s="1707"/>
      <c r="AU77" s="1707"/>
      <c r="AV77" s="1707"/>
      <c r="AW77" s="49"/>
      <c r="AX77" s="49"/>
      <c r="AY77" s="49"/>
      <c r="AZ77" s="49"/>
      <c r="BA77" s="49"/>
      <c r="BB77" s="532"/>
      <c r="BC77" s="532"/>
      <c r="BD77" s="532"/>
      <c r="BE77" s="532"/>
      <c r="BF77" s="532"/>
      <c r="BG77" s="532"/>
      <c r="BH77" s="532"/>
      <c r="BI77" s="532"/>
      <c r="BJ77" s="532"/>
      <c r="BK77" s="532"/>
      <c r="BL77" s="532"/>
      <c r="BM77" s="532"/>
      <c r="BN77" s="532"/>
      <c r="BO77" s="532"/>
      <c r="BP77" s="532"/>
      <c r="BQ77" s="532"/>
      <c r="BR77" s="532"/>
      <c r="BS77" s="532"/>
      <c r="BT77" s="532"/>
      <c r="BU77" s="532"/>
      <c r="BV77" s="532"/>
      <c r="BW77" s="532"/>
      <c r="BX77" s="532"/>
      <c r="BY77" s="532"/>
      <c r="BZ77" s="532"/>
      <c r="CA77" s="532"/>
      <c r="CB77" s="532"/>
      <c r="CC77" s="532"/>
      <c r="CD77" s="532"/>
      <c r="CE77" s="532"/>
      <c r="CF77" s="532"/>
      <c r="CG77" s="532"/>
      <c r="CH77" s="532"/>
      <c r="CI77" s="532"/>
      <c r="CJ77" s="532"/>
      <c r="CK77" s="532"/>
      <c r="CL77" s="532"/>
      <c r="CM77" s="532"/>
      <c r="CN77" s="532"/>
      <c r="CO77" s="532"/>
      <c r="CP77" s="532"/>
      <c r="CQ77" s="532"/>
      <c r="CR77" s="532"/>
      <c r="CS77" s="532"/>
      <c r="CT77" s="532"/>
      <c r="CU77" s="532"/>
      <c r="CV77" s="532"/>
      <c r="CW77" s="532"/>
      <c r="CX77" s="532"/>
      <c r="CY77" s="532"/>
      <c r="CZ77" s="532"/>
      <c r="DA77" s="532"/>
      <c r="DB77" s="532"/>
      <c r="DC77" s="532"/>
      <c r="DD77" s="532"/>
      <c r="DE77" s="532"/>
      <c r="DF77" s="532"/>
      <c r="DG77" s="532"/>
      <c r="DH77" s="532"/>
      <c r="DI77" s="532"/>
      <c r="DJ77" s="532"/>
      <c r="DK77" s="532"/>
      <c r="DL77" s="532"/>
      <c r="DM77" s="532"/>
      <c r="DN77" s="532"/>
      <c r="DO77" s="532"/>
      <c r="DP77" s="532"/>
      <c r="DQ77" s="532"/>
      <c r="DR77" s="532"/>
      <c r="DS77" s="532"/>
      <c r="DT77" s="532"/>
      <c r="DU77" s="532"/>
      <c r="DV77" s="532"/>
      <c r="DW77" s="532"/>
      <c r="DX77" s="532"/>
      <c r="DY77" s="532"/>
      <c r="DZ77" s="532"/>
      <c r="EA77" s="532"/>
      <c r="EB77" s="532"/>
      <c r="EC77" s="532"/>
      <c r="ED77" s="532"/>
      <c r="EE77" s="532"/>
      <c r="EF77" s="532"/>
      <c r="EG77" s="532"/>
      <c r="EH77" s="532"/>
      <c r="EI77" s="532"/>
      <c r="EJ77" s="532"/>
      <c r="EK77" s="532"/>
      <c r="EL77" s="532"/>
      <c r="EM77" s="532"/>
      <c r="EN77" s="532"/>
      <c r="EO77" s="532"/>
      <c r="EP77" s="532"/>
      <c r="EQ77" s="532"/>
      <c r="ER77" s="532"/>
      <c r="ES77" s="532"/>
      <c r="ET77" s="532"/>
      <c r="EU77" s="532"/>
      <c r="EV77" s="532"/>
      <c r="EW77" s="532"/>
      <c r="EX77" s="532"/>
      <c r="EY77" s="532"/>
      <c r="EZ77" s="532"/>
      <c r="FA77" s="532"/>
      <c r="FB77" s="532"/>
      <c r="FC77" s="532"/>
      <c r="FD77" s="532"/>
      <c r="FE77" s="532"/>
      <c r="FF77" s="532"/>
      <c r="FG77" s="532"/>
      <c r="FH77" s="532"/>
      <c r="FI77" s="532"/>
      <c r="FJ77" s="532"/>
      <c r="FK77" s="532"/>
      <c r="FL77" s="532"/>
      <c r="FM77" s="532"/>
      <c r="FN77" s="532"/>
      <c r="FO77" s="532"/>
      <c r="FP77" s="532"/>
      <c r="FQ77" s="532"/>
      <c r="FR77" s="532"/>
      <c r="FS77" s="532"/>
      <c r="FT77" s="532"/>
      <c r="FU77" s="532"/>
      <c r="FV77" s="532"/>
      <c r="FW77" s="532"/>
      <c r="FX77" s="532"/>
      <c r="FY77" s="532"/>
      <c r="FZ77" s="532"/>
      <c r="GA77" s="532"/>
      <c r="GB77" s="532"/>
      <c r="GC77" s="532"/>
      <c r="GD77" s="532"/>
      <c r="GE77" s="532"/>
      <c r="GF77" s="532"/>
      <c r="GG77" s="532"/>
      <c r="GH77" s="532"/>
      <c r="GI77" s="532"/>
      <c r="GJ77" s="532"/>
      <c r="GK77" s="532"/>
      <c r="GL77" s="532"/>
      <c r="GM77" s="532"/>
      <c r="GN77" s="532"/>
      <c r="GO77" s="532"/>
      <c r="GP77" s="532"/>
      <c r="GQ77" s="532"/>
      <c r="GR77" s="532"/>
      <c r="GS77" s="532"/>
      <c r="GT77" s="532"/>
      <c r="GU77" s="532"/>
      <c r="GV77" s="532"/>
      <c r="GW77" s="532"/>
      <c r="GX77" s="532"/>
      <c r="GY77" s="532"/>
      <c r="GZ77" s="532"/>
      <c r="HA77" s="532"/>
      <c r="HB77" s="532"/>
      <c r="HC77" s="532"/>
      <c r="HD77" s="532"/>
      <c r="HE77" s="532"/>
      <c r="HF77" s="532"/>
      <c r="HG77" s="532"/>
      <c r="HH77" s="532"/>
      <c r="HI77" s="532"/>
      <c r="HJ77" s="532"/>
      <c r="HK77" s="532"/>
      <c r="HL77" s="532"/>
      <c r="HM77" s="532"/>
      <c r="HN77" s="532"/>
      <c r="HO77" s="532"/>
      <c r="HP77" s="532"/>
      <c r="HQ77" s="532"/>
      <c r="HR77" s="532"/>
      <c r="HS77" s="532"/>
      <c r="HT77" s="532"/>
      <c r="HU77" s="532"/>
      <c r="HV77" s="532"/>
      <c r="HW77" s="532"/>
      <c r="HX77" s="532"/>
      <c r="HY77" s="532"/>
      <c r="HZ77" s="532"/>
      <c r="IA77" s="532"/>
      <c r="IB77" s="532"/>
      <c r="IC77" s="532"/>
      <c r="ID77" s="532"/>
      <c r="IE77" s="532"/>
      <c r="IF77" s="532"/>
      <c r="IG77" s="532"/>
      <c r="IH77" s="532"/>
      <c r="II77" s="532"/>
      <c r="IJ77" s="532"/>
      <c r="IK77" s="532"/>
      <c r="IL77" s="532"/>
      <c r="IM77" s="532"/>
      <c r="IN77" s="532"/>
      <c r="IO77" s="532"/>
      <c r="IP77" s="532"/>
      <c r="IQ77" s="532"/>
      <c r="IR77" s="532"/>
      <c r="IS77" s="532"/>
      <c r="IT77" s="532"/>
      <c r="IU77" s="532"/>
    </row>
    <row r="78" spans="1:255" s="533" customFormat="1" ht="113.55" customHeight="1" thickTop="1" thickBot="1" x14ac:dyDescent="0.6">
      <c r="A78" s="769"/>
      <c r="B78" s="1882" t="s">
        <v>150</v>
      </c>
      <c r="C78" s="1883"/>
      <c r="D78" s="1883"/>
      <c r="E78" s="1883"/>
      <c r="F78" s="1883"/>
      <c r="G78" s="1883"/>
      <c r="H78" s="1883"/>
      <c r="I78" s="1883"/>
      <c r="J78" s="1883"/>
      <c r="K78" s="1883"/>
      <c r="L78" s="1883"/>
      <c r="M78" s="1883"/>
      <c r="N78" s="1883"/>
      <c r="O78" s="1883"/>
      <c r="P78" s="1883"/>
      <c r="Q78" s="1883"/>
      <c r="R78" s="1883"/>
      <c r="S78" s="1883"/>
      <c r="T78" s="1884"/>
      <c r="U78" s="538">
        <v>21</v>
      </c>
      <c r="V78" s="1911" t="s">
        <v>75</v>
      </c>
      <c r="W78" s="1912"/>
      <c r="X78" s="1913"/>
      <c r="Y78" s="539">
        <v>37</v>
      </c>
      <c r="Z78" s="540">
        <v>1</v>
      </c>
      <c r="AA78" s="541">
        <f>U78*Y78</f>
        <v>777</v>
      </c>
      <c r="AB78" s="542">
        <f>U78*Z78</f>
        <v>21</v>
      </c>
      <c r="AC78" s="537"/>
      <c r="AD78" s="537"/>
      <c r="AE78" s="1914"/>
      <c r="AF78" s="1914"/>
      <c r="AG78" s="1914"/>
      <c r="AH78" s="1914"/>
      <c r="AI78" s="641"/>
      <c r="AJ78" s="641"/>
      <c r="AK78" s="1880"/>
      <c r="AL78" s="1880"/>
      <c r="AM78" s="1880"/>
      <c r="AN78" s="1880"/>
      <c r="AO78" s="1915"/>
      <c r="AP78" s="1915"/>
      <c r="AQ78" s="1916"/>
      <c r="AR78" s="1916"/>
      <c r="AS78" s="1916"/>
      <c r="AT78" s="1916"/>
      <c r="AU78" s="1916"/>
      <c r="AV78" s="1916"/>
      <c r="AW78" s="643"/>
      <c r="AX78" s="643"/>
      <c r="AY78" s="543"/>
      <c r="AZ78" s="49"/>
      <c r="BA78" s="49"/>
      <c r="BB78" s="49"/>
      <c r="BC78" s="49"/>
      <c r="BD78" s="532"/>
      <c r="BE78" s="532"/>
      <c r="BF78" s="532"/>
      <c r="BG78" s="532"/>
      <c r="BH78" s="532"/>
      <c r="BI78" s="532"/>
      <c r="BJ78" s="532"/>
      <c r="BK78" s="532"/>
      <c r="BL78" s="532"/>
      <c r="BM78" s="532"/>
      <c r="BN78" s="532"/>
      <c r="BO78" s="532"/>
      <c r="BP78" s="532"/>
      <c r="BQ78" s="532"/>
      <c r="BR78" s="532"/>
      <c r="BS78" s="532"/>
      <c r="BT78" s="532"/>
      <c r="BU78" s="532"/>
      <c r="BV78" s="532"/>
      <c r="BW78" s="532"/>
      <c r="BX78" s="532"/>
      <c r="BY78" s="532"/>
      <c r="BZ78" s="532"/>
      <c r="CA78" s="532"/>
      <c r="CB78" s="532"/>
      <c r="CC78" s="532"/>
      <c r="CD78" s="532"/>
      <c r="CE78" s="532"/>
      <c r="CF78" s="532"/>
      <c r="CG78" s="532"/>
      <c r="CH78" s="532"/>
      <c r="CI78" s="532"/>
      <c r="CJ78" s="532"/>
      <c r="CK78" s="532"/>
      <c r="CL78" s="532"/>
      <c r="CM78" s="532"/>
      <c r="CN78" s="532"/>
      <c r="CO78" s="532"/>
      <c r="CP78" s="532"/>
      <c r="CQ78" s="532"/>
      <c r="CR78" s="532"/>
      <c r="CS78" s="532"/>
      <c r="CT78" s="532"/>
      <c r="CU78" s="532"/>
      <c r="CV78" s="532"/>
      <c r="CW78" s="532"/>
      <c r="CX78" s="532"/>
      <c r="CY78" s="532"/>
      <c r="CZ78" s="532"/>
      <c r="DA78" s="532"/>
      <c r="DB78" s="532"/>
      <c r="DC78" s="532"/>
      <c r="DD78" s="532"/>
      <c r="DE78" s="532"/>
      <c r="DF78" s="532"/>
      <c r="DG78" s="532"/>
      <c r="DH78" s="532"/>
      <c r="DI78" s="532"/>
      <c r="DJ78" s="532"/>
      <c r="DK78" s="532"/>
      <c r="DL78" s="532"/>
      <c r="DM78" s="532"/>
      <c r="DN78" s="532"/>
      <c r="DO78" s="532"/>
      <c r="DP78" s="532"/>
      <c r="DQ78" s="532"/>
      <c r="DR78" s="532"/>
      <c r="DS78" s="532"/>
      <c r="DT78" s="532"/>
      <c r="DU78" s="532"/>
      <c r="DV78" s="532"/>
      <c r="DW78" s="532"/>
      <c r="DX78" s="532"/>
      <c r="DY78" s="532"/>
      <c r="DZ78" s="532"/>
      <c r="EA78" s="532"/>
      <c r="EB78" s="532"/>
      <c r="EC78" s="532"/>
      <c r="ED78" s="532"/>
      <c r="EE78" s="532"/>
      <c r="EF78" s="532"/>
      <c r="EG78" s="532"/>
      <c r="EH78" s="532"/>
      <c r="EI78" s="532"/>
      <c r="EJ78" s="532"/>
      <c r="EK78" s="532"/>
      <c r="EL78" s="532"/>
      <c r="EM78" s="532"/>
      <c r="EN78" s="532"/>
      <c r="EO78" s="532"/>
      <c r="EP78" s="532"/>
      <c r="EQ78" s="532"/>
      <c r="ER78" s="532"/>
      <c r="ES78" s="532"/>
      <c r="ET78" s="532"/>
      <c r="EU78" s="532"/>
      <c r="EV78" s="532"/>
      <c r="EW78" s="532"/>
      <c r="EX78" s="532"/>
      <c r="EY78" s="532"/>
      <c r="EZ78" s="532"/>
      <c r="FA78" s="532"/>
      <c r="FB78" s="532"/>
      <c r="FC78" s="532"/>
      <c r="FD78" s="532"/>
      <c r="FE78" s="532"/>
      <c r="FF78" s="532"/>
      <c r="FG78" s="532"/>
      <c r="FH78" s="532"/>
      <c r="FI78" s="532"/>
      <c r="FJ78" s="532"/>
      <c r="FK78" s="532"/>
      <c r="FL78" s="532"/>
      <c r="FM78" s="532"/>
      <c r="FN78" s="532"/>
      <c r="FO78" s="532"/>
      <c r="FP78" s="532"/>
      <c r="FQ78" s="532"/>
      <c r="FR78" s="532"/>
      <c r="FS78" s="532"/>
      <c r="FT78" s="532"/>
      <c r="FU78" s="532"/>
      <c r="FV78" s="532"/>
      <c r="FW78" s="532"/>
      <c r="FX78" s="532"/>
      <c r="FY78" s="532"/>
      <c r="FZ78" s="532"/>
      <c r="GA78" s="532"/>
      <c r="GB78" s="532"/>
      <c r="GC78" s="532"/>
      <c r="GD78" s="532"/>
      <c r="GE78" s="532"/>
      <c r="GF78" s="532"/>
      <c r="GG78" s="532"/>
      <c r="GH78" s="532"/>
      <c r="GI78" s="532"/>
      <c r="GJ78" s="532"/>
      <c r="GK78" s="532"/>
      <c r="GL78" s="532"/>
      <c r="GM78" s="532"/>
      <c r="GN78" s="532"/>
      <c r="GO78" s="532"/>
      <c r="GP78" s="532"/>
      <c r="GQ78" s="532"/>
      <c r="GR78" s="532"/>
      <c r="GS78" s="532"/>
      <c r="GT78" s="532"/>
      <c r="GU78" s="532"/>
      <c r="GV78" s="532"/>
      <c r="GW78" s="532"/>
      <c r="GX78" s="532"/>
      <c r="GY78" s="532"/>
      <c r="GZ78" s="532"/>
      <c r="HA78" s="532"/>
      <c r="HB78" s="532"/>
      <c r="HC78" s="532"/>
      <c r="HD78" s="532"/>
      <c r="HE78" s="532"/>
      <c r="HF78" s="532"/>
      <c r="HG78" s="532"/>
      <c r="HH78" s="532"/>
      <c r="HI78" s="532"/>
      <c r="HJ78" s="532"/>
      <c r="HK78" s="532"/>
      <c r="HL78" s="532"/>
      <c r="HM78" s="532"/>
      <c r="HN78" s="532"/>
      <c r="HO78" s="532"/>
      <c r="HP78" s="532"/>
      <c r="HQ78" s="532"/>
      <c r="HR78" s="532"/>
      <c r="HS78" s="532"/>
      <c r="HT78" s="532"/>
      <c r="HU78" s="532"/>
      <c r="HV78" s="532"/>
      <c r="HW78" s="532"/>
      <c r="HX78" s="532"/>
      <c r="HY78" s="532"/>
      <c r="HZ78" s="532"/>
      <c r="IA78" s="532"/>
      <c r="IB78" s="532"/>
      <c r="IC78" s="532"/>
      <c r="ID78" s="532"/>
      <c r="IE78" s="532"/>
      <c r="IF78" s="532"/>
      <c r="IG78" s="532"/>
      <c r="IH78" s="532"/>
      <c r="II78" s="532"/>
      <c r="IJ78" s="532"/>
      <c r="IK78" s="532"/>
      <c r="IL78" s="532"/>
      <c r="IM78" s="532"/>
      <c r="IN78" s="532"/>
      <c r="IO78" s="532"/>
      <c r="IP78" s="532"/>
      <c r="IQ78" s="532"/>
      <c r="IR78" s="532"/>
      <c r="IS78" s="532"/>
      <c r="IT78" s="532"/>
      <c r="IU78" s="532"/>
    </row>
    <row r="79" spans="1:255" s="533" customFormat="1" ht="120" customHeight="1" thickTop="1" thickBot="1" x14ac:dyDescent="0.6">
      <c r="A79" s="769"/>
      <c r="B79" s="1882" t="s">
        <v>151</v>
      </c>
      <c r="C79" s="1883"/>
      <c r="D79" s="1883"/>
      <c r="E79" s="1883"/>
      <c r="F79" s="1883"/>
      <c r="G79" s="1883"/>
      <c r="H79" s="1883"/>
      <c r="I79" s="1883"/>
      <c r="J79" s="1883"/>
      <c r="K79" s="1883"/>
      <c r="L79" s="1883"/>
      <c r="M79" s="1883"/>
      <c r="N79" s="1883"/>
      <c r="O79" s="1883"/>
      <c r="P79" s="1883"/>
      <c r="Q79" s="1883"/>
      <c r="R79" s="1883"/>
      <c r="S79" s="1883"/>
      <c r="T79" s="1884"/>
      <c r="U79" s="544">
        <v>2</v>
      </c>
      <c r="V79" s="1911" t="s">
        <v>294</v>
      </c>
      <c r="W79" s="1912"/>
      <c r="X79" s="1913"/>
      <c r="Y79" s="539">
        <v>37</v>
      </c>
      <c r="Z79" s="540">
        <v>1</v>
      </c>
      <c r="AA79" s="539">
        <f>2*Y79</f>
        <v>74</v>
      </c>
      <c r="AB79" s="545">
        <f>2*Z79</f>
        <v>2</v>
      </c>
      <c r="AC79" s="546"/>
      <c r="AD79" s="546"/>
      <c r="AE79" s="1914"/>
      <c r="AF79" s="1914"/>
      <c r="AG79" s="1914"/>
      <c r="AH79" s="1914"/>
      <c r="AI79" s="641"/>
      <c r="AJ79" s="641"/>
      <c r="AK79" s="1886"/>
      <c r="AL79" s="1886"/>
      <c r="AM79" s="1886"/>
      <c r="AN79" s="1886"/>
      <c r="AO79" s="1915"/>
      <c r="AP79" s="1915"/>
      <c r="AQ79" s="1916"/>
      <c r="AR79" s="1916"/>
      <c r="AS79" s="1916"/>
      <c r="AT79" s="1916"/>
      <c r="AU79" s="1916"/>
      <c r="AV79" s="1916"/>
      <c r="AW79" s="643"/>
      <c r="AX79" s="643"/>
      <c r="AY79" s="543"/>
      <c r="AZ79" s="49"/>
      <c r="BA79" s="49"/>
      <c r="BB79" s="49"/>
      <c r="BC79" s="49"/>
      <c r="BD79" s="532"/>
      <c r="BE79" s="532"/>
      <c r="BF79" s="532"/>
      <c r="BG79" s="532"/>
      <c r="BH79" s="532"/>
      <c r="BI79" s="532"/>
      <c r="BJ79" s="532"/>
      <c r="BK79" s="532"/>
      <c r="BL79" s="532"/>
      <c r="BM79" s="532"/>
      <c r="BN79" s="532"/>
      <c r="BO79" s="532"/>
      <c r="BP79" s="532"/>
      <c r="BQ79" s="532"/>
      <c r="BR79" s="532"/>
      <c r="BS79" s="532"/>
      <c r="BT79" s="532"/>
      <c r="BU79" s="532"/>
      <c r="BV79" s="532"/>
      <c r="BW79" s="532"/>
      <c r="BX79" s="532"/>
      <c r="BY79" s="532"/>
      <c r="BZ79" s="532"/>
      <c r="CA79" s="532"/>
      <c r="CB79" s="532"/>
      <c r="CC79" s="532"/>
      <c r="CD79" s="532"/>
      <c r="CE79" s="532"/>
      <c r="CF79" s="532"/>
      <c r="CG79" s="532"/>
      <c r="CH79" s="532"/>
      <c r="CI79" s="532"/>
      <c r="CJ79" s="532"/>
      <c r="CK79" s="532"/>
      <c r="CL79" s="532"/>
      <c r="CM79" s="532"/>
      <c r="CN79" s="532"/>
      <c r="CO79" s="532"/>
      <c r="CP79" s="532"/>
      <c r="CQ79" s="532"/>
      <c r="CR79" s="532"/>
      <c r="CS79" s="532"/>
      <c r="CT79" s="532"/>
      <c r="CU79" s="532"/>
      <c r="CV79" s="532"/>
      <c r="CW79" s="532"/>
      <c r="CX79" s="532"/>
      <c r="CY79" s="532"/>
      <c r="CZ79" s="532"/>
      <c r="DA79" s="532"/>
      <c r="DB79" s="532"/>
      <c r="DC79" s="532"/>
      <c r="DD79" s="532"/>
      <c r="DE79" s="532"/>
      <c r="DF79" s="532"/>
      <c r="DG79" s="532"/>
      <c r="DH79" s="532"/>
      <c r="DI79" s="532"/>
      <c r="DJ79" s="532"/>
      <c r="DK79" s="532"/>
      <c r="DL79" s="532"/>
      <c r="DM79" s="532"/>
      <c r="DN79" s="532"/>
      <c r="DO79" s="532"/>
      <c r="DP79" s="532"/>
      <c r="DQ79" s="532"/>
      <c r="DR79" s="532"/>
      <c r="DS79" s="532"/>
      <c r="DT79" s="532"/>
      <c r="DU79" s="532"/>
      <c r="DV79" s="532"/>
      <c r="DW79" s="532"/>
      <c r="DX79" s="532"/>
      <c r="DY79" s="532"/>
      <c r="DZ79" s="532"/>
      <c r="EA79" s="532"/>
      <c r="EB79" s="532"/>
      <c r="EC79" s="532"/>
      <c r="ED79" s="532"/>
      <c r="EE79" s="532"/>
      <c r="EF79" s="532"/>
      <c r="EG79" s="532"/>
      <c r="EH79" s="532"/>
      <c r="EI79" s="532"/>
      <c r="EJ79" s="532"/>
      <c r="EK79" s="532"/>
      <c r="EL79" s="532"/>
      <c r="EM79" s="532"/>
      <c r="EN79" s="532"/>
      <c r="EO79" s="532"/>
      <c r="EP79" s="532"/>
      <c r="EQ79" s="532"/>
      <c r="ER79" s="532"/>
      <c r="ES79" s="532"/>
      <c r="ET79" s="532"/>
      <c r="EU79" s="532"/>
      <c r="EV79" s="532"/>
      <c r="EW79" s="532"/>
      <c r="EX79" s="532"/>
      <c r="EY79" s="532"/>
      <c r="EZ79" s="532"/>
      <c r="FA79" s="532"/>
      <c r="FB79" s="532"/>
      <c r="FC79" s="532"/>
      <c r="FD79" s="532"/>
      <c r="FE79" s="532"/>
      <c r="FF79" s="532"/>
      <c r="FG79" s="532"/>
      <c r="FH79" s="532"/>
      <c r="FI79" s="532"/>
      <c r="FJ79" s="532"/>
      <c r="FK79" s="532"/>
      <c r="FL79" s="532"/>
      <c r="FM79" s="532"/>
      <c r="FN79" s="532"/>
      <c r="FO79" s="532"/>
      <c r="FP79" s="532"/>
      <c r="FQ79" s="532"/>
      <c r="FR79" s="532"/>
      <c r="FS79" s="532"/>
      <c r="FT79" s="532"/>
      <c r="FU79" s="532"/>
      <c r="FV79" s="532"/>
      <c r="FW79" s="532"/>
      <c r="FX79" s="532"/>
      <c r="FY79" s="532"/>
      <c r="FZ79" s="532"/>
      <c r="GA79" s="532"/>
      <c r="GB79" s="532"/>
      <c r="GC79" s="532"/>
      <c r="GD79" s="532"/>
      <c r="GE79" s="532"/>
      <c r="GF79" s="532"/>
      <c r="GG79" s="532"/>
      <c r="GH79" s="532"/>
      <c r="GI79" s="532"/>
      <c r="GJ79" s="532"/>
      <c r="GK79" s="532"/>
      <c r="GL79" s="532"/>
      <c r="GM79" s="532"/>
      <c r="GN79" s="532"/>
      <c r="GO79" s="532"/>
      <c r="GP79" s="532"/>
      <c r="GQ79" s="532"/>
      <c r="GR79" s="532"/>
      <c r="GS79" s="532"/>
      <c r="GT79" s="532"/>
      <c r="GU79" s="532"/>
      <c r="GV79" s="532"/>
      <c r="GW79" s="532"/>
      <c r="GX79" s="532"/>
      <c r="GY79" s="532"/>
      <c r="GZ79" s="532"/>
      <c r="HA79" s="532"/>
      <c r="HB79" s="532"/>
      <c r="HC79" s="532"/>
      <c r="HD79" s="532"/>
      <c r="HE79" s="532"/>
      <c r="HF79" s="532"/>
      <c r="HG79" s="532"/>
      <c r="HH79" s="532"/>
      <c r="HI79" s="532"/>
      <c r="HJ79" s="532"/>
      <c r="HK79" s="532"/>
      <c r="HL79" s="532"/>
      <c r="HM79" s="532"/>
      <c r="HN79" s="532"/>
      <c r="HO79" s="532"/>
      <c r="HP79" s="532"/>
      <c r="HQ79" s="532"/>
      <c r="HR79" s="532"/>
      <c r="HS79" s="532"/>
      <c r="HT79" s="532"/>
      <c r="HU79" s="532"/>
      <c r="HV79" s="532"/>
      <c r="HW79" s="532"/>
      <c r="HX79" s="532"/>
      <c r="HY79" s="532"/>
      <c r="HZ79" s="532"/>
      <c r="IA79" s="532"/>
      <c r="IB79" s="532"/>
      <c r="IC79" s="532"/>
      <c r="ID79" s="532"/>
      <c r="IE79" s="532"/>
      <c r="IF79" s="532"/>
      <c r="IG79" s="532"/>
      <c r="IH79" s="532"/>
      <c r="II79" s="532"/>
      <c r="IJ79" s="532"/>
      <c r="IK79" s="532"/>
      <c r="IL79" s="532"/>
      <c r="IM79" s="532"/>
      <c r="IN79" s="532"/>
      <c r="IO79" s="532"/>
      <c r="IP79" s="532"/>
      <c r="IQ79" s="532"/>
      <c r="IR79" s="532"/>
      <c r="IS79" s="532"/>
      <c r="IT79" s="532"/>
      <c r="IU79" s="532"/>
    </row>
    <row r="80" spans="1:255" s="552" customFormat="1" ht="120" customHeight="1" thickTop="1" thickBot="1" x14ac:dyDescent="0.6">
      <c r="A80" s="769"/>
      <c r="B80" s="1922" t="s">
        <v>152</v>
      </c>
      <c r="C80" s="1923"/>
      <c r="D80" s="1923"/>
      <c r="E80" s="1923"/>
      <c r="F80" s="1923"/>
      <c r="G80" s="1923"/>
      <c r="H80" s="1923"/>
      <c r="I80" s="1923"/>
      <c r="J80" s="1923"/>
      <c r="K80" s="1923"/>
      <c r="L80" s="1923"/>
      <c r="M80" s="1923"/>
      <c r="N80" s="1923"/>
      <c r="O80" s="1923"/>
      <c r="P80" s="1923"/>
      <c r="Q80" s="1923"/>
      <c r="R80" s="1923"/>
      <c r="S80" s="1923"/>
      <c r="T80" s="1924"/>
      <c r="U80" s="640" t="s">
        <v>153</v>
      </c>
      <c r="V80" s="1925" t="s">
        <v>75</v>
      </c>
      <c r="W80" s="1926"/>
      <c r="X80" s="1927"/>
      <c r="Y80" s="547">
        <v>37</v>
      </c>
      <c r="Z80" s="548">
        <v>1</v>
      </c>
      <c r="AA80" s="549">
        <f>2*Y80</f>
        <v>74</v>
      </c>
      <c r="AB80" s="550">
        <f>2*Z80</f>
        <v>2</v>
      </c>
      <c r="AC80" s="551"/>
      <c r="AD80" s="551"/>
      <c r="AE80" s="1886"/>
      <c r="AF80" s="1886"/>
      <c r="AG80" s="1886"/>
      <c r="AH80" s="1886"/>
      <c r="AI80" s="644"/>
      <c r="AJ80" s="644"/>
      <c r="AK80" s="1886"/>
      <c r="AL80" s="1886"/>
      <c r="AM80" s="1886"/>
      <c r="AN80" s="1886"/>
      <c r="AO80" s="1915"/>
      <c r="AP80" s="1915"/>
      <c r="AQ80" s="1916"/>
      <c r="AR80" s="1916"/>
      <c r="AS80" s="1916"/>
      <c r="AT80" s="1916"/>
      <c r="AU80" s="1916"/>
      <c r="AV80" s="1916"/>
      <c r="AW80" s="643"/>
      <c r="AX80" s="643"/>
      <c r="AY80" s="543"/>
      <c r="AZ80" s="49"/>
      <c r="BA80" s="49"/>
      <c r="BB80" s="49"/>
      <c r="BC80" s="49"/>
      <c r="BD80" s="532"/>
      <c r="BE80" s="532"/>
      <c r="BF80" s="532"/>
      <c r="BG80" s="532"/>
      <c r="BH80" s="532"/>
      <c r="BI80" s="532"/>
      <c r="BJ80" s="532"/>
      <c r="BK80" s="532"/>
      <c r="BL80" s="532"/>
      <c r="BM80" s="532"/>
      <c r="BN80" s="532"/>
      <c r="BO80" s="532"/>
      <c r="BP80" s="532"/>
      <c r="BQ80" s="532"/>
      <c r="BR80" s="532"/>
      <c r="BS80" s="532"/>
      <c r="BT80" s="532"/>
      <c r="BU80" s="532"/>
      <c r="BV80" s="532"/>
      <c r="BW80" s="532"/>
      <c r="BX80" s="532"/>
      <c r="BY80" s="532"/>
      <c r="BZ80" s="532"/>
      <c r="CA80" s="532"/>
      <c r="CB80" s="532"/>
      <c r="CC80" s="532"/>
      <c r="CD80" s="532"/>
      <c r="CE80" s="532"/>
      <c r="CF80" s="532"/>
      <c r="CG80" s="532"/>
      <c r="CH80" s="532"/>
      <c r="CI80" s="532"/>
      <c r="CJ80" s="532"/>
      <c r="CK80" s="532"/>
      <c r="CL80" s="532"/>
      <c r="CM80" s="532"/>
      <c r="CN80" s="532"/>
      <c r="CO80" s="532"/>
      <c r="CP80" s="532"/>
      <c r="CQ80" s="532"/>
      <c r="CR80" s="532"/>
      <c r="CS80" s="532"/>
      <c r="CT80" s="532"/>
      <c r="CU80" s="532"/>
      <c r="CV80" s="532"/>
      <c r="CW80" s="532"/>
      <c r="CX80" s="532"/>
      <c r="CY80" s="532"/>
      <c r="CZ80" s="532"/>
      <c r="DA80" s="532"/>
      <c r="DB80" s="532"/>
      <c r="DC80" s="532"/>
      <c r="DD80" s="532"/>
      <c r="DE80" s="532"/>
      <c r="DF80" s="532"/>
      <c r="DG80" s="532"/>
      <c r="DH80" s="532"/>
      <c r="DI80" s="532"/>
      <c r="DJ80" s="532"/>
      <c r="DK80" s="532"/>
      <c r="DL80" s="532"/>
      <c r="DM80" s="532"/>
      <c r="DN80" s="532"/>
      <c r="DO80" s="532"/>
      <c r="DP80" s="532"/>
      <c r="DQ80" s="532"/>
      <c r="DR80" s="532"/>
      <c r="DS80" s="532"/>
      <c r="DT80" s="532"/>
      <c r="DU80" s="532"/>
      <c r="DV80" s="532"/>
      <c r="DW80" s="532"/>
      <c r="DX80" s="532"/>
      <c r="DY80" s="532"/>
      <c r="DZ80" s="532"/>
      <c r="EA80" s="532"/>
      <c r="EB80" s="532"/>
      <c r="EC80" s="532"/>
      <c r="ED80" s="532"/>
      <c r="EE80" s="532"/>
      <c r="EF80" s="532"/>
      <c r="EG80" s="532"/>
      <c r="EH80" s="532"/>
      <c r="EI80" s="532"/>
      <c r="EJ80" s="532"/>
      <c r="EK80" s="532"/>
      <c r="EL80" s="532"/>
      <c r="EM80" s="532"/>
      <c r="EN80" s="532"/>
      <c r="EO80" s="532"/>
      <c r="EP80" s="532"/>
      <c r="EQ80" s="532"/>
      <c r="ER80" s="532"/>
      <c r="ES80" s="532"/>
      <c r="ET80" s="532"/>
      <c r="EU80" s="532"/>
      <c r="EV80" s="532"/>
      <c r="EW80" s="532"/>
      <c r="EX80" s="532"/>
      <c r="EY80" s="532"/>
      <c r="EZ80" s="532"/>
      <c r="FA80" s="532"/>
      <c r="FB80" s="532"/>
      <c r="FC80" s="532"/>
      <c r="FD80" s="532"/>
      <c r="FE80" s="532"/>
      <c r="FF80" s="532"/>
      <c r="FG80" s="532"/>
      <c r="FH80" s="532"/>
      <c r="FI80" s="532"/>
      <c r="FJ80" s="532"/>
      <c r="FK80" s="532"/>
      <c r="FL80" s="532"/>
      <c r="FM80" s="532"/>
      <c r="FN80" s="532"/>
      <c r="FO80" s="532"/>
      <c r="FP80" s="532"/>
      <c r="FQ80" s="532"/>
      <c r="FR80" s="532"/>
      <c r="FS80" s="532"/>
      <c r="FT80" s="532"/>
      <c r="FU80" s="532"/>
      <c r="FV80" s="532"/>
      <c r="FW80" s="532"/>
      <c r="FX80" s="532"/>
      <c r="FY80" s="532"/>
      <c r="FZ80" s="532"/>
      <c r="GA80" s="532"/>
      <c r="GB80" s="532"/>
      <c r="GC80" s="532"/>
      <c r="GD80" s="532"/>
      <c r="GE80" s="532"/>
      <c r="GF80" s="532"/>
      <c r="GG80" s="532"/>
      <c r="GH80" s="532"/>
      <c r="GI80" s="532"/>
      <c r="GJ80" s="532"/>
      <c r="GK80" s="532"/>
      <c r="GL80" s="532"/>
      <c r="GM80" s="532"/>
      <c r="GN80" s="532"/>
      <c r="GO80" s="532"/>
      <c r="GP80" s="532"/>
      <c r="GQ80" s="532"/>
      <c r="GR80" s="532"/>
      <c r="GS80" s="532"/>
      <c r="GT80" s="532"/>
      <c r="GU80" s="532"/>
      <c r="GV80" s="532"/>
      <c r="GW80" s="532"/>
      <c r="GX80" s="532"/>
      <c r="GY80" s="532"/>
      <c r="GZ80" s="532"/>
      <c r="HA80" s="532"/>
      <c r="HB80" s="532"/>
      <c r="HC80" s="532"/>
      <c r="HD80" s="532"/>
      <c r="HE80" s="532"/>
      <c r="HF80" s="532"/>
      <c r="HG80" s="532"/>
      <c r="HH80" s="532"/>
      <c r="HI80" s="532"/>
      <c r="HJ80" s="532"/>
      <c r="HK80" s="532"/>
      <c r="HL80" s="532"/>
      <c r="HM80" s="532"/>
      <c r="HN80" s="532"/>
      <c r="HO80" s="532"/>
      <c r="HP80" s="532"/>
      <c r="HQ80" s="532"/>
      <c r="HR80" s="532"/>
      <c r="HS80" s="532"/>
      <c r="HT80" s="532"/>
      <c r="HU80" s="532"/>
      <c r="HV80" s="532"/>
      <c r="HW80" s="532"/>
      <c r="HX80" s="532"/>
      <c r="HY80" s="532"/>
      <c r="HZ80" s="532"/>
      <c r="IA80" s="532"/>
      <c r="IB80" s="532"/>
      <c r="IC80" s="532"/>
      <c r="ID80" s="532"/>
      <c r="IE80" s="532"/>
      <c r="IF80" s="532"/>
      <c r="IG80" s="532"/>
      <c r="IH80" s="532"/>
      <c r="II80" s="532"/>
      <c r="IJ80" s="532"/>
      <c r="IK80" s="532"/>
      <c r="IL80" s="532"/>
      <c r="IM80" s="532"/>
      <c r="IN80" s="532"/>
      <c r="IO80" s="532"/>
      <c r="IP80" s="532"/>
      <c r="IQ80" s="532"/>
      <c r="IR80" s="532"/>
      <c r="IS80" s="532"/>
      <c r="IT80" s="532"/>
      <c r="IU80" s="532"/>
    </row>
    <row r="81" spans="1:255" s="533" customFormat="1" ht="39.75" customHeight="1" thickTop="1" thickBot="1" x14ac:dyDescent="0.6">
      <c r="A81" s="769"/>
      <c r="B81" s="551"/>
      <c r="C81" s="551"/>
      <c r="D81" s="551"/>
      <c r="E81" s="551"/>
      <c r="F81" s="551"/>
      <c r="G81" s="551"/>
      <c r="H81" s="551"/>
      <c r="I81" s="551"/>
      <c r="J81" s="551"/>
      <c r="K81" s="551"/>
      <c r="L81" s="553"/>
      <c r="M81" s="553"/>
      <c r="N81" s="553"/>
      <c r="O81" s="553"/>
      <c r="P81" s="553"/>
      <c r="Q81" s="553"/>
      <c r="R81" s="553"/>
      <c r="S81" s="553"/>
      <c r="T81" s="554" t="s">
        <v>154</v>
      </c>
      <c r="U81" s="555">
        <f>SUM(U78:U79)+2</f>
        <v>25</v>
      </c>
      <c r="V81" s="556"/>
      <c r="W81" s="556"/>
      <c r="X81" s="1918" t="s">
        <v>154</v>
      </c>
      <c r="Y81" s="1918"/>
      <c r="Z81" s="1919"/>
      <c r="AA81" s="557">
        <f>SUM(AA78:AA80)</f>
        <v>925</v>
      </c>
      <c r="AB81" s="558">
        <f>SUM(AB78:AB80)</f>
        <v>25</v>
      </c>
      <c r="AC81" s="559"/>
      <c r="AD81" s="546"/>
      <c r="AE81" s="642"/>
      <c r="AF81" s="642"/>
      <c r="AG81" s="642"/>
      <c r="AH81" s="642"/>
      <c r="AI81" s="642"/>
      <c r="AJ81" s="642"/>
      <c r="AK81" s="642"/>
      <c r="AL81" s="642"/>
      <c r="AM81" s="642"/>
      <c r="AN81" s="642"/>
      <c r="AO81" s="642"/>
      <c r="AP81" s="642"/>
      <c r="AQ81" s="642"/>
      <c r="AR81" s="642"/>
      <c r="AS81" s="642"/>
      <c r="AT81" s="642"/>
      <c r="AU81" s="1880"/>
      <c r="AV81" s="1880"/>
      <c r="AW81" s="1880"/>
      <c r="AX81" s="1880"/>
      <c r="AY81" s="1880"/>
      <c r="AZ81" s="1880"/>
      <c r="BA81" s="643"/>
      <c r="BB81" s="49"/>
      <c r="BC81" s="532"/>
      <c r="BD81" s="532"/>
      <c r="BE81" s="532"/>
      <c r="BF81" s="532"/>
      <c r="BG81" s="532"/>
      <c r="BH81" s="532"/>
      <c r="BI81" s="532"/>
      <c r="BJ81" s="532"/>
      <c r="BK81" s="532"/>
      <c r="BL81" s="532"/>
      <c r="BM81" s="532"/>
      <c r="BN81" s="532"/>
      <c r="BO81" s="532"/>
      <c r="BP81" s="532"/>
      <c r="BQ81" s="532"/>
      <c r="BR81" s="532"/>
      <c r="BS81" s="532"/>
      <c r="BT81" s="532"/>
      <c r="BU81" s="532"/>
      <c r="BV81" s="532"/>
      <c r="BW81" s="532"/>
      <c r="BX81" s="532"/>
      <c r="BY81" s="532"/>
      <c r="BZ81" s="532"/>
      <c r="CA81" s="532"/>
      <c r="CB81" s="532"/>
      <c r="CC81" s="532"/>
      <c r="CD81" s="532"/>
      <c r="CE81" s="532"/>
      <c r="CF81" s="532"/>
      <c r="CG81" s="532"/>
      <c r="CH81" s="532"/>
      <c r="CI81" s="532"/>
      <c r="CJ81" s="532"/>
      <c r="CK81" s="532"/>
      <c r="CL81" s="532"/>
      <c r="CM81" s="532"/>
      <c r="CN81" s="532"/>
      <c r="CO81" s="532"/>
      <c r="CP81" s="532"/>
      <c r="CQ81" s="532"/>
      <c r="CR81" s="532"/>
      <c r="CS81" s="532"/>
      <c r="CT81" s="532"/>
      <c r="CU81" s="532"/>
      <c r="CV81" s="532"/>
      <c r="CW81" s="532"/>
      <c r="CX81" s="532"/>
      <c r="CY81" s="532"/>
      <c r="CZ81" s="532"/>
      <c r="DA81" s="532"/>
      <c r="DB81" s="532"/>
      <c r="DC81" s="532"/>
      <c r="DD81" s="532"/>
      <c r="DE81" s="532"/>
      <c r="DF81" s="532"/>
      <c r="DG81" s="532"/>
      <c r="DH81" s="532"/>
      <c r="DI81" s="532"/>
      <c r="DJ81" s="532"/>
      <c r="DK81" s="532"/>
      <c r="DL81" s="532"/>
      <c r="DM81" s="532"/>
      <c r="DN81" s="532"/>
      <c r="DO81" s="532"/>
      <c r="DP81" s="532"/>
      <c r="DQ81" s="532"/>
      <c r="DR81" s="532"/>
      <c r="DS81" s="532"/>
      <c r="DT81" s="532"/>
      <c r="DU81" s="532"/>
      <c r="DV81" s="532"/>
      <c r="DW81" s="532"/>
      <c r="DX81" s="532"/>
      <c r="DY81" s="532"/>
      <c r="DZ81" s="532"/>
      <c r="EA81" s="532"/>
      <c r="EB81" s="532"/>
      <c r="EC81" s="532"/>
      <c r="ED81" s="532"/>
      <c r="EE81" s="532"/>
      <c r="EF81" s="532"/>
      <c r="EG81" s="532"/>
      <c r="EH81" s="532"/>
      <c r="EI81" s="532"/>
      <c r="EJ81" s="532"/>
      <c r="EK81" s="532"/>
      <c r="EL81" s="532"/>
      <c r="EM81" s="532"/>
      <c r="EN81" s="532"/>
      <c r="EO81" s="532"/>
      <c r="EP81" s="532"/>
      <c r="EQ81" s="532"/>
      <c r="ER81" s="532"/>
      <c r="ES81" s="532"/>
      <c r="ET81" s="532"/>
      <c r="EU81" s="532"/>
      <c r="EV81" s="532"/>
      <c r="EW81" s="532"/>
      <c r="EX81" s="532"/>
      <c r="EY81" s="532"/>
      <c r="EZ81" s="532"/>
      <c r="FA81" s="532"/>
      <c r="FB81" s="532"/>
      <c r="FC81" s="532"/>
      <c r="FD81" s="532"/>
      <c r="FE81" s="532"/>
      <c r="FF81" s="532"/>
      <c r="FG81" s="532"/>
      <c r="FH81" s="532"/>
      <c r="FI81" s="532"/>
      <c r="FJ81" s="532"/>
      <c r="FK81" s="532"/>
      <c r="FL81" s="532"/>
      <c r="FM81" s="532"/>
      <c r="FN81" s="532"/>
      <c r="FO81" s="532"/>
      <c r="FP81" s="532"/>
      <c r="FQ81" s="532"/>
      <c r="FR81" s="532"/>
      <c r="FS81" s="532"/>
      <c r="FT81" s="532"/>
      <c r="FU81" s="532"/>
      <c r="FV81" s="532"/>
      <c r="FW81" s="532"/>
      <c r="FX81" s="532"/>
      <c r="FY81" s="532"/>
      <c r="FZ81" s="532"/>
      <c r="GA81" s="532"/>
      <c r="GB81" s="532"/>
      <c r="GC81" s="532"/>
      <c r="GD81" s="532"/>
      <c r="GE81" s="532"/>
      <c r="GF81" s="532"/>
      <c r="GG81" s="532"/>
      <c r="GH81" s="532"/>
      <c r="GI81" s="532"/>
      <c r="GJ81" s="532"/>
      <c r="GK81" s="532"/>
      <c r="GL81" s="532"/>
      <c r="GM81" s="532"/>
      <c r="GN81" s="532"/>
      <c r="GO81" s="532"/>
      <c r="GP81" s="532"/>
      <c r="GQ81" s="532"/>
      <c r="GR81" s="532"/>
      <c r="GS81" s="532"/>
      <c r="GT81" s="532"/>
      <c r="GU81" s="532"/>
      <c r="GV81" s="532"/>
      <c r="GW81" s="532"/>
      <c r="GX81" s="532"/>
      <c r="GY81" s="532"/>
      <c r="GZ81" s="532"/>
      <c r="HA81" s="532"/>
      <c r="HB81" s="532"/>
      <c r="HC81" s="532"/>
      <c r="HD81" s="532"/>
      <c r="HE81" s="532"/>
      <c r="HF81" s="532"/>
      <c r="HG81" s="532"/>
      <c r="HH81" s="532"/>
      <c r="HI81" s="532"/>
      <c r="HJ81" s="532"/>
      <c r="HK81" s="532"/>
      <c r="HL81" s="532"/>
      <c r="HM81" s="532"/>
      <c r="HN81" s="532"/>
      <c r="HO81" s="532"/>
      <c r="HP81" s="532"/>
      <c r="HQ81" s="532"/>
      <c r="HR81" s="532"/>
      <c r="HS81" s="532"/>
      <c r="HT81" s="532"/>
      <c r="HU81" s="532"/>
      <c r="HV81" s="532"/>
      <c r="HW81" s="532"/>
      <c r="HX81" s="532"/>
      <c r="HY81" s="532"/>
      <c r="HZ81" s="532"/>
      <c r="IA81" s="532"/>
      <c r="IB81" s="532"/>
      <c r="IC81" s="532"/>
      <c r="ID81" s="532"/>
      <c r="IE81" s="532"/>
      <c r="IF81" s="532"/>
      <c r="IG81" s="532"/>
      <c r="IH81" s="532"/>
      <c r="II81" s="532"/>
      <c r="IJ81" s="532"/>
      <c r="IK81" s="532"/>
      <c r="IL81" s="532"/>
      <c r="IM81" s="532"/>
      <c r="IN81" s="532"/>
      <c r="IO81" s="532"/>
      <c r="IP81" s="532"/>
      <c r="IQ81" s="532"/>
      <c r="IR81" s="532"/>
      <c r="IS81" s="532"/>
      <c r="IT81" s="532"/>
      <c r="IU81" s="532"/>
    </row>
    <row r="82" spans="1:255" s="566" customFormat="1" ht="25.05" customHeight="1" thickTop="1" x14ac:dyDescent="0.4">
      <c r="A82" s="497"/>
      <c r="B82" s="560"/>
      <c r="C82" s="560"/>
      <c r="D82" s="560"/>
      <c r="E82" s="560"/>
      <c r="F82" s="560"/>
      <c r="G82" s="560"/>
      <c r="H82" s="560"/>
      <c r="I82" s="560"/>
      <c r="J82" s="560"/>
      <c r="K82" s="560"/>
      <c r="L82" s="561"/>
      <c r="M82" s="562"/>
      <c r="N82" s="562"/>
      <c r="O82" s="562"/>
      <c r="P82" s="562"/>
      <c r="Q82" s="562"/>
      <c r="R82" s="562"/>
      <c r="S82" s="563"/>
      <c r="T82" s="15"/>
      <c r="U82" s="564"/>
      <c r="V82" s="526"/>
      <c r="W82" s="565"/>
      <c r="X82" s="565"/>
      <c r="Y82" s="21"/>
      <c r="Z82" s="21"/>
      <c r="AA82" s="21"/>
      <c r="AB82" s="22"/>
      <c r="AC82" s="22"/>
      <c r="AD82" s="22"/>
      <c r="AE82" s="22"/>
      <c r="AF82" s="22"/>
      <c r="AG82" s="1920"/>
      <c r="AH82" s="1920"/>
      <c r="AI82" s="1920"/>
      <c r="AJ82" s="1920"/>
      <c r="AK82" s="1920"/>
      <c r="AL82" s="1920"/>
      <c r="AM82" s="1920"/>
      <c r="AN82" s="1920"/>
      <c r="AO82" s="1920"/>
      <c r="AP82" s="1920"/>
      <c r="AQ82" s="1920"/>
      <c r="AR82" s="1920"/>
      <c r="AS82" s="1920"/>
      <c r="AT82" s="1920"/>
      <c r="AU82" s="1920"/>
      <c r="AV82" s="1920"/>
      <c r="AW82" s="1920"/>
      <c r="AX82" s="1920"/>
      <c r="AY82" s="1920"/>
      <c r="AZ82" s="1920"/>
      <c r="BA82" s="1920"/>
      <c r="BB82" s="23"/>
      <c r="BC82" s="23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</row>
    <row r="83" spans="1:255" s="15" customFormat="1" ht="30.75" customHeight="1" x14ac:dyDescent="0.4">
      <c r="A83" s="497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21" t="s">
        <v>155</v>
      </c>
      <c r="V83" s="1921"/>
      <c r="W83" s="1921"/>
      <c r="X83" s="1921"/>
      <c r="Y83" s="17"/>
      <c r="Z83" s="17"/>
      <c r="AA83" s="17"/>
      <c r="AB83" s="18"/>
      <c r="AC83" s="18"/>
      <c r="AD83" s="18"/>
      <c r="AE83" s="18"/>
      <c r="AF83" s="18"/>
      <c r="AG83" s="1920"/>
      <c r="AH83" s="1920"/>
      <c r="AI83" s="1920"/>
      <c r="AJ83" s="1920"/>
      <c r="AK83" s="1920"/>
      <c r="AL83" s="1920"/>
      <c r="AM83" s="1920"/>
      <c r="AN83" s="1920"/>
      <c r="AO83" s="1920"/>
      <c r="AP83" s="1920"/>
      <c r="AQ83" s="1920"/>
      <c r="AR83" s="1920"/>
      <c r="AS83" s="1920"/>
      <c r="AT83" s="1920"/>
      <c r="AU83" s="1920"/>
      <c r="AV83" s="1920"/>
      <c r="AW83" s="1920"/>
      <c r="AX83" s="1920"/>
      <c r="AY83" s="1920"/>
      <c r="AZ83" s="1920"/>
      <c r="BA83" s="1920"/>
    </row>
    <row r="84" spans="1:255" s="266" customFormat="1" ht="40.049999999999997" customHeight="1" x14ac:dyDescent="0.75"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V84" s="268"/>
      <c r="W84" s="268"/>
      <c r="X84" s="268"/>
      <c r="Y84" s="269"/>
      <c r="Z84" s="269"/>
      <c r="AA84" s="269"/>
      <c r="AB84" s="1917" t="s">
        <v>235</v>
      </c>
      <c r="AC84" s="1917"/>
      <c r="AD84" s="1917"/>
      <c r="AE84" s="1917"/>
      <c r="AF84" s="1917"/>
      <c r="AG84" s="1917"/>
      <c r="AH84" s="1917"/>
      <c r="AI84" s="1917"/>
      <c r="AJ84" s="1917"/>
      <c r="AK84" s="1917"/>
      <c r="AL84" s="1917"/>
      <c r="AM84" s="1917"/>
      <c r="AN84" s="1917"/>
      <c r="AO84" s="1917"/>
      <c r="AP84" s="1917"/>
      <c r="AQ84" s="1917"/>
      <c r="AR84" s="1917"/>
      <c r="AS84" s="1917"/>
      <c r="AT84" s="1917"/>
      <c r="AU84" s="1917"/>
      <c r="AV84" s="1917"/>
      <c r="AW84" s="1917"/>
      <c r="AX84" s="1917"/>
      <c r="AY84" s="1917"/>
      <c r="AZ84" s="1917"/>
      <c r="BA84" s="1917"/>
      <c r="BB84" s="1917"/>
      <c r="BC84" s="1917"/>
      <c r="BD84" s="1917"/>
      <c r="BE84" s="1917"/>
    </row>
    <row r="85" spans="1:255" s="266" customFormat="1" ht="12.75" customHeight="1" x14ac:dyDescent="0.7"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V85" s="268"/>
      <c r="W85" s="268"/>
      <c r="X85" s="268"/>
      <c r="Y85" s="269"/>
      <c r="Z85" s="269"/>
      <c r="AA85" s="269"/>
      <c r="AB85" s="269"/>
      <c r="AC85" s="269"/>
      <c r="AD85" s="269"/>
      <c r="AE85" s="269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</row>
    <row r="86" spans="1:255" s="266" customFormat="1" ht="12.75" customHeight="1" x14ac:dyDescent="0.7"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V86" s="268"/>
      <c r="W86" s="268"/>
      <c r="X86" s="268"/>
      <c r="Y86" s="269"/>
      <c r="Z86" s="269"/>
      <c r="AA86" s="269"/>
      <c r="AB86" s="269"/>
      <c r="AC86" s="269"/>
      <c r="AD86" s="269"/>
      <c r="AE86" s="269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</row>
    <row r="87" spans="1:255" s="266" customFormat="1" ht="12.75" customHeight="1" x14ac:dyDescent="0.7"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V87" s="268"/>
      <c r="W87" s="268"/>
      <c r="X87" s="268"/>
      <c r="Y87" s="269"/>
      <c r="Z87" s="269"/>
      <c r="AA87" s="269"/>
      <c r="AB87" s="269"/>
      <c r="AC87" s="269"/>
      <c r="AD87" s="269"/>
      <c r="AE87" s="269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</row>
    <row r="88" spans="1:255" s="266" customFormat="1" ht="40.049999999999997" customHeight="1" x14ac:dyDescent="0.75">
      <c r="U88" s="271"/>
      <c r="V88" s="272"/>
      <c r="W88" s="272"/>
      <c r="X88" s="272"/>
      <c r="Y88" s="269"/>
      <c r="Z88" s="269"/>
      <c r="AA88" s="273"/>
      <c r="AB88" s="269"/>
      <c r="AC88" s="269"/>
      <c r="AD88" s="269"/>
      <c r="AE88" s="272"/>
      <c r="AF88" s="269"/>
      <c r="AG88" s="269"/>
      <c r="AH88" s="269"/>
      <c r="AI88" s="269"/>
      <c r="AJ88" s="269"/>
      <c r="AK88" s="272"/>
      <c r="AL88" s="272"/>
      <c r="AM88" s="272"/>
      <c r="AN88" s="269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</row>
    <row r="89" spans="1:255" s="266" customFormat="1" ht="40.049999999999997" customHeight="1" x14ac:dyDescent="0.75">
      <c r="U89" s="274" t="s">
        <v>79</v>
      </c>
      <c r="V89" s="275"/>
      <c r="W89" s="276"/>
      <c r="X89" s="277"/>
      <c r="Y89" s="276"/>
      <c r="Z89" s="274" t="s">
        <v>236</v>
      </c>
      <c r="AC89" s="278"/>
      <c r="AD89" s="278" t="s">
        <v>38</v>
      </c>
      <c r="AE89" s="274"/>
      <c r="AF89" s="278"/>
      <c r="AH89" s="280"/>
      <c r="AI89" s="280"/>
      <c r="AJ89" s="274" t="s">
        <v>80</v>
      </c>
      <c r="AK89" s="274"/>
      <c r="AL89" s="274"/>
      <c r="AM89" s="274"/>
      <c r="AN89" s="274"/>
      <c r="AO89" s="281"/>
      <c r="AP89" s="281"/>
      <c r="AQ89" s="281"/>
      <c r="AR89" s="282"/>
      <c r="AS89" s="283"/>
      <c r="AT89" s="283"/>
      <c r="AU89" s="283"/>
      <c r="AV89" s="274" t="s">
        <v>237</v>
      </c>
      <c r="AW89" s="274"/>
      <c r="AX89" s="274"/>
      <c r="AY89" s="274"/>
      <c r="AZ89" s="274"/>
      <c r="BA89" s="110"/>
    </row>
    <row r="90" spans="1:255" s="159" customFormat="1" ht="40.049999999999997" customHeight="1" x14ac:dyDescent="0.6">
      <c r="U90" s="284"/>
      <c r="V90" s="285"/>
      <c r="W90" s="286"/>
      <c r="X90" s="287"/>
      <c r="Y90" s="288"/>
      <c r="Z90" s="287"/>
      <c r="AA90" s="285"/>
      <c r="AB90" s="264"/>
      <c r="AC90" s="289"/>
      <c r="AD90" s="289"/>
      <c r="AE90" s="290"/>
      <c r="AF90" s="291"/>
      <c r="AH90" s="292"/>
      <c r="AI90" s="292"/>
      <c r="AJ90" s="293"/>
      <c r="AK90" s="293"/>
      <c r="AL90" s="293"/>
      <c r="AM90" s="293"/>
      <c r="AN90" s="293"/>
      <c r="AO90" s="293"/>
      <c r="AP90" s="293"/>
      <c r="AQ90" s="293"/>
      <c r="AR90" s="294"/>
      <c r="AS90" s="110"/>
      <c r="AT90" s="110"/>
      <c r="AU90" s="110"/>
      <c r="AV90" s="289"/>
      <c r="AW90" s="289"/>
      <c r="AX90" s="290"/>
      <c r="AY90" s="289"/>
      <c r="AZ90" s="289"/>
      <c r="BA90" s="264"/>
    </row>
    <row r="91" spans="1:255" s="295" customFormat="1" ht="79.95" customHeight="1" x14ac:dyDescent="0.6"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284"/>
      <c r="V91" s="285"/>
      <c r="W91" s="286"/>
      <c r="X91" s="287"/>
      <c r="Y91" s="288"/>
      <c r="Z91" s="287"/>
      <c r="AA91" s="285"/>
      <c r="AB91" s="264"/>
      <c r="AC91" s="289"/>
      <c r="AD91" s="289"/>
      <c r="AE91" s="290"/>
      <c r="AF91" s="291"/>
      <c r="AG91" s="159"/>
      <c r="AH91" s="292"/>
      <c r="AI91" s="292"/>
      <c r="AJ91" s="293"/>
      <c r="AK91" s="293"/>
      <c r="AL91" s="293"/>
      <c r="AM91" s="293"/>
      <c r="AN91" s="293"/>
      <c r="AO91" s="293"/>
      <c r="AP91" s="293"/>
      <c r="AQ91" s="293"/>
      <c r="AR91" s="294"/>
      <c r="AS91" s="110"/>
      <c r="AT91" s="110"/>
      <c r="AU91" s="110"/>
      <c r="AV91" s="289"/>
      <c r="AW91" s="289"/>
      <c r="AX91" s="290"/>
      <c r="AY91" s="289"/>
      <c r="AZ91" s="289"/>
      <c r="BA91" s="264"/>
      <c r="BB91" s="159"/>
      <c r="BC91" s="159"/>
      <c r="BD91" s="159"/>
    </row>
    <row r="92" spans="1:255" s="159" customFormat="1" ht="120" customHeight="1" x14ac:dyDescent="0.4">
      <c r="U92" s="284"/>
      <c r="V92" s="296"/>
      <c r="W92" s="286"/>
      <c r="X92" s="297"/>
      <c r="Y92" s="298"/>
      <c r="Z92" s="298"/>
      <c r="AA92" s="291"/>
      <c r="AB92" s="299"/>
      <c r="AC92" s="300"/>
      <c r="AD92" s="291"/>
      <c r="AE92" s="301"/>
      <c r="AF92" s="291"/>
      <c r="AH92" s="302"/>
      <c r="AI92" s="302"/>
      <c r="AJ92" s="302"/>
      <c r="AK92" s="303"/>
      <c r="AL92" s="303"/>
      <c r="AM92" s="303"/>
      <c r="AN92" s="302"/>
      <c r="AO92" s="304"/>
      <c r="AP92" s="286"/>
      <c r="AQ92" s="286"/>
      <c r="AR92" s="305"/>
      <c r="AS92" s="305"/>
      <c r="AT92" s="298"/>
      <c r="AU92" s="291"/>
      <c r="AV92" s="300"/>
      <c r="AW92" s="300"/>
      <c r="AX92" s="301"/>
      <c r="AY92" s="300"/>
      <c r="AZ92" s="291"/>
    </row>
    <row r="93" spans="1:255" s="159" customFormat="1" ht="120" customHeight="1" x14ac:dyDescent="0.25">
      <c r="B93" s="1201"/>
      <c r="C93" s="1201"/>
      <c r="D93" s="1201"/>
      <c r="E93" s="1201"/>
      <c r="F93" s="1201"/>
      <c r="G93" s="1201"/>
      <c r="H93" s="1201"/>
      <c r="I93" s="1201"/>
      <c r="J93" s="1201"/>
      <c r="K93" s="1201"/>
      <c r="L93" s="1201"/>
      <c r="M93" s="1201"/>
      <c r="N93" s="1201"/>
      <c r="O93" s="1201"/>
      <c r="P93" s="1201"/>
      <c r="Q93" s="1201"/>
      <c r="R93" s="1201"/>
      <c r="S93" s="1201"/>
      <c r="T93" s="1201"/>
      <c r="U93" s="1201"/>
      <c r="V93" s="1201"/>
      <c r="W93" s="1201"/>
      <c r="X93" s="1201"/>
      <c r="Y93" s="1201"/>
      <c r="Z93" s="1201"/>
      <c r="AA93" s="306"/>
      <c r="AB93" s="307"/>
      <c r="AC93" s="307"/>
      <c r="AD93" s="636"/>
      <c r="AE93" s="307"/>
      <c r="AF93" s="307"/>
      <c r="AG93" s="636"/>
      <c r="AH93" s="308"/>
      <c r="AI93" s="308"/>
      <c r="AJ93" s="308"/>
      <c r="AK93" s="308"/>
      <c r="AL93" s="308"/>
      <c r="AM93" s="308"/>
      <c r="AN93" s="308"/>
      <c r="AO93" s="307"/>
      <c r="AP93" s="309"/>
      <c r="AQ93" s="307"/>
      <c r="AR93" s="636"/>
      <c r="AS93" s="310"/>
      <c r="AT93" s="636"/>
      <c r="AU93" s="306"/>
      <c r="AV93" s="636"/>
      <c r="AW93" s="307"/>
      <c r="AX93" s="307"/>
      <c r="AY93" s="307"/>
      <c r="AZ93" s="307"/>
      <c r="BA93" s="636"/>
      <c r="BB93" s="636"/>
      <c r="BC93" s="636"/>
      <c r="BD93" s="636"/>
    </row>
    <row r="94" spans="1:255" s="159" customFormat="1" ht="39.75" customHeight="1" x14ac:dyDescent="0.25">
      <c r="V94" s="303"/>
      <c r="W94" s="303"/>
      <c r="X94" s="303"/>
      <c r="Y94" s="311"/>
      <c r="Z94" s="311"/>
      <c r="AA94" s="311"/>
      <c r="AB94" s="311"/>
      <c r="AC94" s="311"/>
      <c r="AD94" s="311"/>
      <c r="AE94" s="312"/>
      <c r="AF94" s="312"/>
      <c r="AG94" s="312"/>
      <c r="AH94" s="312"/>
      <c r="AI94" s="312"/>
      <c r="AJ94" s="312"/>
      <c r="AK94" s="312"/>
      <c r="AL94" s="312"/>
      <c r="AM94" s="312"/>
      <c r="AN94" s="312"/>
      <c r="AO94" s="312"/>
      <c r="AP94" s="312"/>
      <c r="AQ94" s="312"/>
      <c r="AR94" s="312"/>
      <c r="AS94" s="303"/>
      <c r="AT94" s="303"/>
      <c r="AU94" s="303"/>
      <c r="AV94" s="303"/>
      <c r="AW94" s="303"/>
      <c r="AX94" s="303"/>
      <c r="AY94" s="303"/>
      <c r="AZ94" s="303"/>
      <c r="BA94" s="303"/>
    </row>
    <row r="95" spans="1:255" ht="25.05" customHeight="1" x14ac:dyDescent="0.25"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313"/>
      <c r="V95" s="147"/>
      <c r="W95" s="314"/>
      <c r="X95" s="315"/>
      <c r="Y95" s="311"/>
      <c r="Z95" s="311"/>
      <c r="AA95" s="311"/>
      <c r="AB95" s="311"/>
      <c r="AC95" s="311"/>
      <c r="AD95" s="311"/>
      <c r="AE95" s="302"/>
      <c r="AF95" s="312"/>
      <c r="AG95" s="312"/>
      <c r="AH95" s="312"/>
      <c r="AI95" s="312"/>
      <c r="AJ95" s="312"/>
      <c r="AK95" s="312"/>
      <c r="AL95" s="312"/>
      <c r="AM95" s="312"/>
      <c r="AN95" s="312"/>
      <c r="AO95" s="312"/>
      <c r="AP95" s="312"/>
      <c r="AQ95" s="312"/>
      <c r="AR95" s="312"/>
      <c r="AS95" s="303"/>
      <c r="AT95" s="316"/>
      <c r="AU95" s="316"/>
      <c r="AV95" s="316"/>
      <c r="AW95" s="316"/>
      <c r="AX95" s="316"/>
      <c r="AY95" s="316"/>
      <c r="AZ95" s="303"/>
      <c r="BA95" s="303"/>
      <c r="BB95" s="159"/>
      <c r="BC95" s="159"/>
      <c r="BD95" s="159"/>
    </row>
    <row r="96" spans="1:255" ht="30.75" customHeight="1" x14ac:dyDescent="0.25"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284"/>
      <c r="V96" s="159"/>
      <c r="W96" s="159"/>
      <c r="X96" s="159"/>
      <c r="Y96" s="317"/>
      <c r="Z96" s="317"/>
      <c r="AA96" s="318"/>
      <c r="AB96" s="317"/>
      <c r="AC96" s="317"/>
      <c r="AD96" s="317"/>
      <c r="AE96" s="159"/>
      <c r="AF96" s="318"/>
      <c r="AG96" s="318"/>
      <c r="AH96" s="317"/>
      <c r="AI96" s="317"/>
      <c r="AJ96" s="317"/>
      <c r="AK96" s="159"/>
      <c r="AL96" s="159"/>
      <c r="AM96" s="159"/>
      <c r="AN96" s="317"/>
      <c r="AO96" s="317"/>
      <c r="AP96" s="159"/>
      <c r="AQ96" s="159"/>
      <c r="AR96" s="159"/>
      <c r="AZ96" s="159"/>
      <c r="BA96" s="159"/>
      <c r="BB96" s="159"/>
      <c r="BC96" s="159"/>
      <c r="BD96" s="159"/>
    </row>
    <row r="97" spans="21:52" ht="30.75" customHeight="1" x14ac:dyDescent="0.25">
      <c r="U97" s="105"/>
      <c r="V97" s="319"/>
      <c r="W97" s="105"/>
      <c r="X97" s="319"/>
      <c r="Y97" s="105"/>
      <c r="Z97" s="105"/>
      <c r="AA97" s="105"/>
      <c r="AB97" s="105"/>
      <c r="AC97" s="105"/>
      <c r="AD97" s="105"/>
    </row>
    <row r="99" spans="21:52" ht="40.049999999999997" customHeight="1" x14ac:dyDescent="0.25"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</row>
  </sheetData>
  <mergeCells count="209">
    <mergeCell ref="B44:BE44"/>
    <mergeCell ref="B45:BE45"/>
    <mergeCell ref="AB84:BE84"/>
    <mergeCell ref="B93:Z93"/>
    <mergeCell ref="X81:Z81"/>
    <mergeCell ref="AU81:AW81"/>
    <mergeCell ref="AX81:AZ81"/>
    <mergeCell ref="AG82:BA82"/>
    <mergeCell ref="U83:X83"/>
    <mergeCell ref="AG83:BA83"/>
    <mergeCell ref="B80:T80"/>
    <mergeCell ref="V80:X80"/>
    <mergeCell ref="AE80:AH80"/>
    <mergeCell ref="AK80:AN80"/>
    <mergeCell ref="AO80:AP80"/>
    <mergeCell ref="AQ80:AV80"/>
    <mergeCell ref="B79:T79"/>
    <mergeCell ref="V79:X79"/>
    <mergeCell ref="AE79:AH79"/>
    <mergeCell ref="AK79:AN79"/>
    <mergeCell ref="AO79:AP79"/>
    <mergeCell ref="AQ79:AV79"/>
    <mergeCell ref="BA75:BA76"/>
    <mergeCell ref="B78:T78"/>
    <mergeCell ref="V78:X78"/>
    <mergeCell ref="AE78:AH78"/>
    <mergeCell ref="AK78:AN78"/>
    <mergeCell ref="AO78:AP78"/>
    <mergeCell ref="AQ78:AV78"/>
    <mergeCell ref="AE75:AH77"/>
    <mergeCell ref="AK75:AN77"/>
    <mergeCell ref="AO75:AP77"/>
    <mergeCell ref="AQ75:AV77"/>
    <mergeCell ref="AW75:AX76"/>
    <mergeCell ref="AY75:AZ76"/>
    <mergeCell ref="B73:AB73"/>
    <mergeCell ref="B75:T77"/>
    <mergeCell ref="U75:U77"/>
    <mergeCell ref="V75:X77"/>
    <mergeCell ref="Y75:Z76"/>
    <mergeCell ref="AA75:AB76"/>
    <mergeCell ref="T71:U71"/>
    <mergeCell ref="V71:W71"/>
    <mergeCell ref="X71:Y71"/>
    <mergeCell ref="Z71:AA71"/>
    <mergeCell ref="AD71:AT71"/>
    <mergeCell ref="AU71:AZ71"/>
    <mergeCell ref="AE63:AO63"/>
    <mergeCell ref="AX63:BA63"/>
    <mergeCell ref="BB63:BE63"/>
    <mergeCell ref="B69:Z69"/>
    <mergeCell ref="AB69:AY69"/>
    <mergeCell ref="T70:U70"/>
    <mergeCell ref="V70:W70"/>
    <mergeCell ref="X70:Y70"/>
    <mergeCell ref="Z70:AA70"/>
    <mergeCell ref="AD70:AT70"/>
    <mergeCell ref="AU70:AZ70"/>
    <mergeCell ref="BB64:BE64"/>
    <mergeCell ref="T65:V65"/>
    <mergeCell ref="AE65:AO65"/>
    <mergeCell ref="AX65:BA65"/>
    <mergeCell ref="BB65:BE65"/>
    <mergeCell ref="B58:B65"/>
    <mergeCell ref="T67:AC67"/>
    <mergeCell ref="AG67:BE67"/>
    <mergeCell ref="BB58:BE58"/>
    <mergeCell ref="U59:V59"/>
    <mergeCell ref="AE59:AO59"/>
    <mergeCell ref="AX59:BA59"/>
    <mergeCell ref="BB59:BE59"/>
    <mergeCell ref="U60:V60"/>
    <mergeCell ref="AE60:AO60"/>
    <mergeCell ref="AX60:BA60"/>
    <mergeCell ref="BB60:BE60"/>
    <mergeCell ref="U58:V58"/>
    <mergeCell ref="AB58:AD65"/>
    <mergeCell ref="AE58:AO58"/>
    <mergeCell ref="AX58:BA58"/>
    <mergeCell ref="U61:V61"/>
    <mergeCell ref="AE61:AO61"/>
    <mergeCell ref="AX61:BA61"/>
    <mergeCell ref="AE64:AO64"/>
    <mergeCell ref="AX64:BA64"/>
    <mergeCell ref="BB61:BE61"/>
    <mergeCell ref="T62:U62"/>
    <mergeCell ref="AE62:AO62"/>
    <mergeCell ref="AX62:BA62"/>
    <mergeCell ref="BB62:BE62"/>
    <mergeCell ref="T63:U63"/>
    <mergeCell ref="B55:AD55"/>
    <mergeCell ref="B56:AD56"/>
    <mergeCell ref="W47:AD47"/>
    <mergeCell ref="W50:AD50"/>
    <mergeCell ref="W54:AD54"/>
    <mergeCell ref="B57:AD57"/>
    <mergeCell ref="W51:AD51"/>
    <mergeCell ref="T50:U50"/>
    <mergeCell ref="T49:V49"/>
    <mergeCell ref="W49:AD49"/>
    <mergeCell ref="T51:U51"/>
    <mergeCell ref="W53:AD53"/>
    <mergeCell ref="W52:AD52"/>
    <mergeCell ref="T53:U53"/>
    <mergeCell ref="T52:V52"/>
    <mergeCell ref="T54:U54"/>
    <mergeCell ref="T39:V39"/>
    <mergeCell ref="W39:AD39"/>
    <mergeCell ref="T42:V42"/>
    <mergeCell ref="W42:AC42"/>
    <mergeCell ref="B43:AD43"/>
    <mergeCell ref="W34:AC34"/>
    <mergeCell ref="B35:AD35"/>
    <mergeCell ref="B36:AD36"/>
    <mergeCell ref="B37:BE37"/>
    <mergeCell ref="B38:BE38"/>
    <mergeCell ref="T41:V41"/>
    <mergeCell ref="W41:AC41"/>
    <mergeCell ref="T28:V28"/>
    <mergeCell ref="W28:AD28"/>
    <mergeCell ref="T29:V29"/>
    <mergeCell ref="W29:AD29"/>
    <mergeCell ref="B30:AD30"/>
    <mergeCell ref="B31:BE31"/>
    <mergeCell ref="T24:V24"/>
    <mergeCell ref="W24:AD24"/>
    <mergeCell ref="T25:V25"/>
    <mergeCell ref="W25:AD25"/>
    <mergeCell ref="B26:AD26"/>
    <mergeCell ref="B27:BE27"/>
    <mergeCell ref="T23:V23"/>
    <mergeCell ref="W23:AD23"/>
    <mergeCell ref="BJ16:BJ18"/>
    <mergeCell ref="AX17:AX18"/>
    <mergeCell ref="AY17:BA17"/>
    <mergeCell ref="BB17:BB18"/>
    <mergeCell ref="BC17:BE17"/>
    <mergeCell ref="T19:V19"/>
    <mergeCell ref="W19:AD19"/>
    <mergeCell ref="AW15:AW18"/>
    <mergeCell ref="AX15:BA15"/>
    <mergeCell ref="BB15:BE15"/>
    <mergeCell ref="AH16:AI17"/>
    <mergeCell ref="AJ16:AK17"/>
    <mergeCell ref="AL16:AM17"/>
    <mergeCell ref="AN16:AN18"/>
    <mergeCell ref="AX16:BA16"/>
    <mergeCell ref="BB16:BE16"/>
    <mergeCell ref="AQ15:AQ18"/>
    <mergeCell ref="AV15:AV18"/>
    <mergeCell ref="AO12:AO18"/>
    <mergeCell ref="AP12:AW14"/>
    <mergeCell ref="AX12:BE12"/>
    <mergeCell ref="AX13:BE13"/>
    <mergeCell ref="AX14:BE14"/>
    <mergeCell ref="AP15:AP18"/>
    <mergeCell ref="B20:BE20"/>
    <mergeCell ref="BH20:BH22"/>
    <mergeCell ref="B21:BE21"/>
    <mergeCell ref="T22:V22"/>
    <mergeCell ref="W22:AD22"/>
    <mergeCell ref="B1:BA1"/>
    <mergeCell ref="B2:BA2"/>
    <mergeCell ref="B3:BA3"/>
    <mergeCell ref="T4:U4"/>
    <mergeCell ref="X4:AO4"/>
    <mergeCell ref="X5:AO5"/>
    <mergeCell ref="AZ5:BD5"/>
    <mergeCell ref="T40:V40"/>
    <mergeCell ref="W40:AC40"/>
    <mergeCell ref="B12:B18"/>
    <mergeCell ref="T12:V18"/>
    <mergeCell ref="W12:AD18"/>
    <mergeCell ref="AE12:AF14"/>
    <mergeCell ref="AG12:AN14"/>
    <mergeCell ref="W6:AB6"/>
    <mergeCell ref="AD6:AS6"/>
    <mergeCell ref="AZ6:BC6"/>
    <mergeCell ref="W7:AB7"/>
    <mergeCell ref="AE7:AS7"/>
    <mergeCell ref="AZ7:BD7"/>
    <mergeCell ref="AE15:AE18"/>
    <mergeCell ref="AF15:AF18"/>
    <mergeCell ref="AG15:AG18"/>
    <mergeCell ref="AH15:AN15"/>
    <mergeCell ref="AY8:BE10"/>
    <mergeCell ref="W9:Z9"/>
    <mergeCell ref="AR15:AR18"/>
    <mergeCell ref="T5:U5"/>
    <mergeCell ref="B33:B34"/>
    <mergeCell ref="B47:B48"/>
    <mergeCell ref="B50:B51"/>
    <mergeCell ref="B53:B54"/>
    <mergeCell ref="T32:V32"/>
    <mergeCell ref="W32:AC32"/>
    <mergeCell ref="T34:U34"/>
    <mergeCell ref="T33:U33"/>
    <mergeCell ref="W33:AC33"/>
    <mergeCell ref="T46:V46"/>
    <mergeCell ref="W46:AD46"/>
    <mergeCell ref="W48:AD48"/>
    <mergeCell ref="T47:U47"/>
    <mergeCell ref="T48:U48"/>
    <mergeCell ref="T8:V8"/>
    <mergeCell ref="W8:AC8"/>
    <mergeCell ref="AD8:AS8"/>
    <mergeCell ref="AS15:AS18"/>
    <mergeCell ref="AT15:AT18"/>
    <mergeCell ref="AU15:AU18"/>
  </mergeCells>
  <conditionalFormatting sqref="B22:V22 AE22:BE22">
    <cfRule type="cellIs" dxfId="253" priority="158" stopIfTrue="1" operator="equal">
      <formula>0</formula>
    </cfRule>
  </conditionalFormatting>
  <conditionalFormatting sqref="AG22:AO22">
    <cfRule type="cellIs" dxfId="252" priority="157" stopIfTrue="1" operator="equal">
      <formula>0</formula>
    </cfRule>
  </conditionalFormatting>
  <conditionalFormatting sqref="B23:V23 AE23:BE23">
    <cfRule type="cellIs" dxfId="251" priority="156" stopIfTrue="1" operator="equal">
      <formula>0</formula>
    </cfRule>
  </conditionalFormatting>
  <conditionalFormatting sqref="AG23:AO23">
    <cfRule type="cellIs" dxfId="250" priority="155" stopIfTrue="1" operator="equal">
      <formula>0</formula>
    </cfRule>
  </conditionalFormatting>
  <conditionalFormatting sqref="B25:BE25">
    <cfRule type="cellIs" dxfId="249" priority="154" stopIfTrue="1" operator="equal">
      <formula>0</formula>
    </cfRule>
  </conditionalFormatting>
  <conditionalFormatting sqref="AG25:AO25">
    <cfRule type="cellIs" dxfId="248" priority="153" stopIfTrue="1" operator="equal">
      <formula>0</formula>
    </cfRule>
  </conditionalFormatting>
  <conditionalFormatting sqref="B28:V28 AE28:AN28 AP28:BE28">
    <cfRule type="cellIs" dxfId="247" priority="152" stopIfTrue="1" operator="equal">
      <formula>0</formula>
    </cfRule>
  </conditionalFormatting>
  <conditionalFormatting sqref="AG28:AN28">
    <cfRule type="cellIs" dxfId="246" priority="151" stopIfTrue="1" operator="equal">
      <formula>0</formula>
    </cfRule>
  </conditionalFormatting>
  <conditionalFormatting sqref="B29:V29 AE29:AN29 AP29:BE29">
    <cfRule type="cellIs" dxfId="245" priority="149" stopIfTrue="1" operator="equal">
      <formula>0</formula>
    </cfRule>
  </conditionalFormatting>
  <conditionalFormatting sqref="W28:AD28">
    <cfRule type="cellIs" dxfId="244" priority="150" stopIfTrue="1" operator="equal">
      <formula>0</formula>
    </cfRule>
  </conditionalFormatting>
  <conditionalFormatting sqref="AG29:AN29">
    <cfRule type="cellIs" dxfId="243" priority="148" stopIfTrue="1" operator="equal">
      <formula>0</formula>
    </cfRule>
  </conditionalFormatting>
  <conditionalFormatting sqref="W29:AD29">
    <cfRule type="cellIs" dxfId="242" priority="147" stopIfTrue="1" operator="equal">
      <formula>0</formula>
    </cfRule>
  </conditionalFormatting>
  <conditionalFormatting sqref="B39:V39 AE39:BE39 AF40:AG40 AO40">
    <cfRule type="cellIs" dxfId="241" priority="146" stopIfTrue="1" operator="equal">
      <formula>0</formula>
    </cfRule>
  </conditionalFormatting>
  <conditionalFormatting sqref="AG39:AO39 AG40 AO40">
    <cfRule type="cellIs" dxfId="240" priority="145" stopIfTrue="1" operator="equal">
      <formula>0</formula>
    </cfRule>
  </conditionalFormatting>
  <conditionalFormatting sqref="W39:AD39">
    <cfRule type="cellIs" dxfId="239" priority="144" stopIfTrue="1" operator="equal">
      <formula>0</formula>
    </cfRule>
  </conditionalFormatting>
  <conditionalFormatting sqref="B47:S47 AM47:BE47 V47:AK47">
    <cfRule type="cellIs" dxfId="238" priority="143" stopIfTrue="1" operator="equal">
      <formula>0</formula>
    </cfRule>
  </conditionalFormatting>
  <conditionalFormatting sqref="AG47:AK47 AM47:AO47">
    <cfRule type="cellIs" dxfId="237" priority="142" stopIfTrue="1" operator="equal">
      <formula>0</formula>
    </cfRule>
  </conditionalFormatting>
  <conditionalFormatting sqref="B50:S50 AM50:BE50 W50:AK50">
    <cfRule type="cellIs" dxfId="236" priority="141" stopIfTrue="1" operator="equal">
      <formula>0</formula>
    </cfRule>
  </conditionalFormatting>
  <conditionalFormatting sqref="AG50:AK50 AM50:AO50">
    <cfRule type="cellIs" dxfId="235" priority="140" stopIfTrue="1" operator="equal">
      <formula>0</formula>
    </cfRule>
  </conditionalFormatting>
  <conditionalFormatting sqref="AL42">
    <cfRule type="cellIs" dxfId="234" priority="137" stopIfTrue="1" operator="equal">
      <formula>0</formula>
    </cfRule>
  </conditionalFormatting>
  <conditionalFormatting sqref="AL42">
    <cfRule type="cellIs" dxfId="233" priority="139" stopIfTrue="1" operator="equal">
      <formula>0</formula>
    </cfRule>
  </conditionalFormatting>
  <conditionalFormatting sqref="AL42">
    <cfRule type="cellIs" dxfId="232" priority="138" stopIfTrue="1" operator="equal">
      <formula>0</formula>
    </cfRule>
  </conditionalFormatting>
  <conditionalFormatting sqref="B24:V24 AE24:BE24">
    <cfRule type="cellIs" dxfId="231" priority="133" stopIfTrue="1" operator="equal">
      <formula>0</formula>
    </cfRule>
  </conditionalFormatting>
  <conditionalFormatting sqref="AG24:AO24">
    <cfRule type="cellIs" dxfId="230" priority="132" stopIfTrue="1" operator="equal">
      <formula>0</formula>
    </cfRule>
  </conditionalFormatting>
  <conditionalFormatting sqref="W24:AD24">
    <cfRule type="cellIs" dxfId="229" priority="131" stopIfTrue="1" operator="equal">
      <formula>0</formula>
    </cfRule>
  </conditionalFormatting>
  <conditionalFormatting sqref="W23:AD23">
    <cfRule type="cellIs" dxfId="228" priority="130" stopIfTrue="1" operator="equal">
      <formula>0</formula>
    </cfRule>
  </conditionalFormatting>
  <conditionalFormatting sqref="W22:AD22">
    <cfRule type="cellIs" dxfId="227" priority="129" stopIfTrue="1" operator="equal">
      <formula>0</formula>
    </cfRule>
  </conditionalFormatting>
  <conditionalFormatting sqref="BB34">
    <cfRule type="cellIs" dxfId="226" priority="128" stopIfTrue="1" operator="equal">
      <formula>0</formula>
    </cfRule>
  </conditionalFormatting>
  <conditionalFormatting sqref="AX42">
    <cfRule type="cellIs" dxfId="225" priority="127" stopIfTrue="1" operator="equal">
      <formula>0</formula>
    </cfRule>
  </conditionalFormatting>
  <conditionalFormatting sqref="AL34">
    <cfRule type="cellIs" dxfId="224" priority="126" stopIfTrue="1" operator="equal">
      <formula>0</formula>
    </cfRule>
  </conditionalFormatting>
  <conditionalFormatting sqref="AJ26">
    <cfRule type="cellIs" dxfId="223" priority="125" stopIfTrue="1" operator="equal">
      <formula>0</formula>
    </cfRule>
  </conditionalFormatting>
  <conditionalFormatting sqref="AS26">
    <cfRule type="cellIs" dxfId="222" priority="124" stopIfTrue="1" operator="equal">
      <formula>0</formula>
    </cfRule>
  </conditionalFormatting>
  <conditionalFormatting sqref="AU26">
    <cfRule type="cellIs" dxfId="221" priority="123" stopIfTrue="1" operator="equal">
      <formula>0</formula>
    </cfRule>
  </conditionalFormatting>
  <conditionalFormatting sqref="AT26">
    <cfRule type="cellIs" dxfId="220" priority="122" stopIfTrue="1" operator="equal">
      <formula>0</formula>
    </cfRule>
  </conditionalFormatting>
  <conditionalFormatting sqref="AV26">
    <cfRule type="cellIs" dxfId="219" priority="121" stopIfTrue="1" operator="equal">
      <formula>0</formula>
    </cfRule>
  </conditionalFormatting>
  <conditionalFormatting sqref="AZ26">
    <cfRule type="cellIs" dxfId="218" priority="120" stopIfTrue="1" operator="equal">
      <formula>0</formula>
    </cfRule>
  </conditionalFormatting>
  <conditionalFormatting sqref="BD26">
    <cfRule type="cellIs" dxfId="217" priority="119" stopIfTrue="1" operator="equal">
      <formula>0</formula>
    </cfRule>
  </conditionalFormatting>
  <conditionalFormatting sqref="BC30">
    <cfRule type="cellIs" dxfId="216" priority="118" stopIfTrue="1" operator="equal">
      <formula>0</formula>
    </cfRule>
  </conditionalFormatting>
  <conditionalFormatting sqref="BD30">
    <cfRule type="cellIs" dxfId="215" priority="117" stopIfTrue="1" operator="equal">
      <formula>0</formula>
    </cfRule>
  </conditionalFormatting>
  <conditionalFormatting sqref="AY30">
    <cfRule type="cellIs" dxfId="214" priority="116" stopIfTrue="1" operator="equal">
      <formula>0</formula>
    </cfRule>
  </conditionalFormatting>
  <conditionalFormatting sqref="AZ30">
    <cfRule type="cellIs" dxfId="213" priority="115" stopIfTrue="1" operator="equal">
      <formula>0</formula>
    </cfRule>
  </conditionalFormatting>
  <conditionalFormatting sqref="AR30">
    <cfRule type="cellIs" dxfId="212" priority="114" stopIfTrue="1" operator="equal">
      <formula>0</formula>
    </cfRule>
  </conditionalFormatting>
  <conditionalFormatting sqref="AS30:AV30">
    <cfRule type="cellIs" dxfId="211" priority="113" stopIfTrue="1" operator="equal">
      <formula>0</formula>
    </cfRule>
  </conditionalFormatting>
  <conditionalFormatting sqref="AH30:AM30">
    <cfRule type="cellIs" dxfId="210" priority="112" stopIfTrue="1" operator="equal">
      <formula>0</formula>
    </cfRule>
  </conditionalFormatting>
  <conditionalFormatting sqref="AI36:AN36">
    <cfRule type="cellIs" dxfId="209" priority="111" stopIfTrue="1" operator="equal">
      <formula>0</formula>
    </cfRule>
  </conditionalFormatting>
  <conditionalFormatting sqref="AH35">
    <cfRule type="cellIs" dxfId="208" priority="110" stopIfTrue="1" operator="equal">
      <formula>0</formula>
    </cfRule>
  </conditionalFormatting>
  <conditionalFormatting sqref="AR35:AV35">
    <cfRule type="cellIs" dxfId="207" priority="109" stopIfTrue="1" operator="equal">
      <formula>0</formula>
    </cfRule>
  </conditionalFormatting>
  <conditionalFormatting sqref="AS36">
    <cfRule type="cellIs" dxfId="206" priority="108" stopIfTrue="1" operator="equal">
      <formula>0</formula>
    </cfRule>
  </conditionalFormatting>
  <conditionalFormatting sqref="AU36:AV36">
    <cfRule type="cellIs" dxfId="205" priority="107" stopIfTrue="1" operator="equal">
      <formula>0</formula>
    </cfRule>
  </conditionalFormatting>
  <conditionalFormatting sqref="AY35:AZ35">
    <cfRule type="cellIs" dxfId="204" priority="106" stopIfTrue="1" operator="equal">
      <formula>0</formula>
    </cfRule>
  </conditionalFormatting>
  <conditionalFormatting sqref="BC35:BD35">
    <cfRule type="cellIs" dxfId="203" priority="105" stopIfTrue="1" operator="equal">
      <formula>0</formula>
    </cfRule>
  </conditionalFormatting>
  <conditionalFormatting sqref="BD36">
    <cfRule type="cellIs" dxfId="202" priority="104" stopIfTrue="1" operator="equal">
      <formula>0</formula>
    </cfRule>
  </conditionalFormatting>
  <conditionalFormatting sqref="AJ43">
    <cfRule type="cellIs" dxfId="201" priority="103" stopIfTrue="1" operator="equal">
      <formula>0</formula>
    </cfRule>
  </conditionalFormatting>
  <conditionalFormatting sqref="AS55:AV55">
    <cfRule type="cellIs" dxfId="200" priority="102" stopIfTrue="1" operator="equal">
      <formula>0</formula>
    </cfRule>
  </conditionalFormatting>
  <conditionalFormatting sqref="AS56:AV56">
    <cfRule type="cellIs" dxfId="199" priority="101" stopIfTrue="1" operator="equal">
      <formula>0</formula>
    </cfRule>
  </conditionalFormatting>
  <conditionalFormatting sqref="AU57:AV57">
    <cfRule type="cellIs" dxfId="198" priority="100" stopIfTrue="1" operator="equal">
      <formula>0</formula>
    </cfRule>
  </conditionalFormatting>
  <conditionalFormatting sqref="AS57">
    <cfRule type="cellIs" dxfId="197" priority="99" stopIfTrue="1" operator="equal">
      <formula>0</formula>
    </cfRule>
  </conditionalFormatting>
  <conditionalFormatting sqref="BD55">
    <cfRule type="cellIs" dxfId="196" priority="98" stopIfTrue="1" operator="equal">
      <formula>0</formula>
    </cfRule>
  </conditionalFormatting>
  <conditionalFormatting sqref="BD56">
    <cfRule type="cellIs" dxfId="195" priority="97" stopIfTrue="1" operator="equal">
      <formula>0</formula>
    </cfRule>
  </conditionalFormatting>
  <conditionalFormatting sqref="BD57">
    <cfRule type="cellIs" dxfId="194" priority="96" stopIfTrue="1" operator="equal">
      <formula>0</formula>
    </cfRule>
  </conditionalFormatting>
  <conditionalFormatting sqref="AP35">
    <cfRule type="cellIs" dxfId="193" priority="95" stopIfTrue="1" operator="equal">
      <formula>0</formula>
    </cfRule>
  </conditionalFormatting>
  <conditionalFormatting sqref="AX30">
    <cfRule type="cellIs" dxfId="192" priority="94" stopIfTrue="1" operator="equal">
      <formula>0</formula>
    </cfRule>
  </conditionalFormatting>
  <conditionalFormatting sqref="AP30">
    <cfRule type="cellIs" dxfId="191" priority="93" stopIfTrue="1" operator="equal">
      <formula>0</formula>
    </cfRule>
  </conditionalFormatting>
  <conditionalFormatting sqref="AG30">
    <cfRule type="cellIs" dxfId="190" priority="92" stopIfTrue="1" operator="equal">
      <formula>0</formula>
    </cfRule>
  </conditionalFormatting>
  <conditionalFormatting sqref="AS43:AV43">
    <cfRule type="cellIs" dxfId="189" priority="90" stopIfTrue="1" operator="equal">
      <formula>0</formula>
    </cfRule>
  </conditionalFormatting>
  <conditionalFormatting sqref="AW43">
    <cfRule type="cellIs" dxfId="188" priority="89" stopIfTrue="1" operator="equal">
      <formula>0</formula>
    </cfRule>
  </conditionalFormatting>
  <conditionalFormatting sqref="BE35">
    <cfRule type="cellIs" dxfId="187" priority="88" stopIfTrue="1" operator="equal">
      <formula>0</formula>
    </cfRule>
  </conditionalFormatting>
  <conditionalFormatting sqref="AW35">
    <cfRule type="cellIs" dxfId="186" priority="87" stopIfTrue="1" operator="equal">
      <formula>0</formula>
    </cfRule>
  </conditionalFormatting>
  <conditionalFormatting sqref="BA35">
    <cfRule type="cellIs" dxfId="185" priority="86" stopIfTrue="1" operator="equal">
      <formula>0</formula>
    </cfRule>
  </conditionalFormatting>
  <conditionalFormatting sqref="BB35">
    <cfRule type="cellIs" dxfId="184" priority="85" stopIfTrue="1" operator="equal">
      <formula>0</formula>
    </cfRule>
  </conditionalFormatting>
  <conditionalFormatting sqref="AL35">
    <cfRule type="cellIs" dxfId="183" priority="84" stopIfTrue="1" operator="equal">
      <formula>0</formula>
    </cfRule>
  </conditionalFormatting>
  <conditionalFormatting sqref="AZ43">
    <cfRule type="cellIs" dxfId="182" priority="83" stopIfTrue="1" operator="equal">
      <formula>0</formula>
    </cfRule>
  </conditionalFormatting>
  <conditionalFormatting sqref="BD43">
    <cfRule type="cellIs" dxfId="181" priority="82" stopIfTrue="1" operator="equal">
      <formula>0</formula>
    </cfRule>
  </conditionalFormatting>
  <conditionalFormatting sqref="AW55">
    <cfRule type="cellIs" dxfId="180" priority="81" stopIfTrue="1" operator="equal">
      <formula>0</formula>
    </cfRule>
  </conditionalFormatting>
  <conditionalFormatting sqref="AW56">
    <cfRule type="cellIs" dxfId="179" priority="80" stopIfTrue="1" operator="equal">
      <formula>0</formula>
    </cfRule>
  </conditionalFormatting>
  <conditionalFormatting sqref="AW57">
    <cfRule type="cellIs" dxfId="178" priority="79" stopIfTrue="1" operator="equal">
      <formula>0</formula>
    </cfRule>
  </conditionalFormatting>
  <conditionalFormatting sqref="AW26">
    <cfRule type="cellIs" dxfId="177" priority="78" stopIfTrue="1" operator="equal">
      <formula>0</formula>
    </cfRule>
  </conditionalFormatting>
  <conditionalFormatting sqref="AW30">
    <cfRule type="cellIs" dxfId="176" priority="77" stopIfTrue="1" operator="equal">
      <formula>0</formula>
    </cfRule>
  </conditionalFormatting>
  <conditionalFormatting sqref="BA30">
    <cfRule type="cellIs" dxfId="175" priority="76" stopIfTrue="1" operator="equal">
      <formula>0</formula>
    </cfRule>
  </conditionalFormatting>
  <conditionalFormatting sqref="BE30">
    <cfRule type="cellIs" dxfId="174" priority="75" stopIfTrue="1" operator="equal">
      <formula>0</formula>
    </cfRule>
  </conditionalFormatting>
  <conditionalFormatting sqref="AW36">
    <cfRule type="cellIs" dxfId="173" priority="74" stopIfTrue="1" operator="equal">
      <formula>0</formula>
    </cfRule>
  </conditionalFormatting>
  <conditionalFormatting sqref="BB30">
    <cfRule type="cellIs" dxfId="172" priority="73" stopIfTrue="1" operator="equal">
      <formula>0</formula>
    </cfRule>
  </conditionalFormatting>
  <conditionalFormatting sqref="AN30">
    <cfRule type="cellIs" dxfId="171" priority="72" stopIfTrue="1" operator="equal">
      <formula>0</formula>
    </cfRule>
  </conditionalFormatting>
  <conditionalFormatting sqref="BB62">
    <cfRule type="cellIs" dxfId="170" priority="71" stopIfTrue="1" operator="equal">
      <formula>0</formula>
    </cfRule>
  </conditionalFormatting>
  <conditionalFormatting sqref="AG42">
    <cfRule type="cellIs" dxfId="169" priority="70" stopIfTrue="1" operator="equal">
      <formula>0</formula>
    </cfRule>
  </conditionalFormatting>
  <conditionalFormatting sqref="AG42">
    <cfRule type="cellIs" dxfId="168" priority="69" stopIfTrue="1" operator="equal">
      <formula>0</formula>
    </cfRule>
  </conditionalFormatting>
  <conditionalFormatting sqref="AL40">
    <cfRule type="cellIs" dxfId="167" priority="66" stopIfTrue="1" operator="equal">
      <formula>0</formula>
    </cfRule>
  </conditionalFormatting>
  <conditionalFormatting sqref="AL40">
    <cfRule type="cellIs" dxfId="166" priority="68" stopIfTrue="1" operator="equal">
      <formula>0</formula>
    </cfRule>
  </conditionalFormatting>
  <conditionalFormatting sqref="AL40">
    <cfRule type="cellIs" dxfId="165" priority="67" stopIfTrue="1" operator="equal">
      <formula>0</formula>
    </cfRule>
  </conditionalFormatting>
  <conditionalFormatting sqref="AL41">
    <cfRule type="cellIs" dxfId="164" priority="60" stopIfTrue="1" operator="equal">
      <formula>0</formula>
    </cfRule>
  </conditionalFormatting>
  <conditionalFormatting sqref="AL41">
    <cfRule type="cellIs" dxfId="163" priority="62" stopIfTrue="1" operator="equal">
      <formula>0</formula>
    </cfRule>
  </conditionalFormatting>
  <conditionalFormatting sqref="AL41">
    <cfRule type="cellIs" dxfId="162" priority="61" stopIfTrue="1" operator="equal">
      <formula>0</formula>
    </cfRule>
  </conditionalFormatting>
  <conditionalFormatting sqref="AX40">
    <cfRule type="cellIs" dxfId="161" priority="56" stopIfTrue="1" operator="equal">
      <formula>0</formula>
    </cfRule>
  </conditionalFormatting>
  <conditionalFormatting sqref="AG41">
    <cfRule type="cellIs" dxfId="160" priority="55" stopIfTrue="1" operator="equal">
      <formula>0</formula>
    </cfRule>
  </conditionalFormatting>
  <conditionalFormatting sqref="AG41">
    <cfRule type="cellIs" dxfId="159" priority="54" stopIfTrue="1" operator="equal">
      <formula>0</formula>
    </cfRule>
  </conditionalFormatting>
  <conditionalFormatting sqref="AF41">
    <cfRule type="cellIs" dxfId="158" priority="53" stopIfTrue="1" operator="equal">
      <formula>0</formula>
    </cfRule>
  </conditionalFormatting>
  <conditionalFormatting sqref="AX41">
    <cfRule type="cellIs" dxfId="157" priority="52" stopIfTrue="1" operator="equal">
      <formula>0</formula>
    </cfRule>
  </conditionalFormatting>
  <conditionalFormatting sqref="BB32">
    <cfRule type="cellIs" dxfId="156" priority="51" stopIfTrue="1" operator="equal">
      <formula>0</formula>
    </cfRule>
  </conditionalFormatting>
  <conditionalFormatting sqref="AL32">
    <cfRule type="cellIs" dxfId="155" priority="50" stopIfTrue="1" operator="equal">
      <formula>0</formula>
    </cfRule>
  </conditionalFormatting>
  <conditionalFormatting sqref="BB33">
    <cfRule type="cellIs" dxfId="154" priority="47" stopIfTrue="1" operator="equal">
      <formula>0</formula>
    </cfRule>
  </conditionalFormatting>
  <conditionalFormatting sqref="AL33">
    <cfRule type="cellIs" dxfId="153" priority="46" stopIfTrue="1" operator="equal">
      <formula>0</formula>
    </cfRule>
  </conditionalFormatting>
  <conditionalFormatting sqref="C46:AK46 AM46:BE46">
    <cfRule type="cellIs" dxfId="152" priority="45" stopIfTrue="1" operator="equal">
      <formula>0</formula>
    </cfRule>
  </conditionalFormatting>
  <conditionalFormatting sqref="V48">
    <cfRule type="cellIs" dxfId="151" priority="38" stopIfTrue="1" operator="equal">
      <formula>0</formula>
    </cfRule>
  </conditionalFormatting>
  <conditionalFormatting sqref="C54:S54">
    <cfRule type="cellIs" dxfId="150" priority="19" stopIfTrue="1" operator="equal">
      <formula>0</formula>
    </cfRule>
  </conditionalFormatting>
  <conditionalFormatting sqref="AG46:AK46 AM46:AO46">
    <cfRule type="cellIs" dxfId="149" priority="44" stopIfTrue="1" operator="equal">
      <formula>0</formula>
    </cfRule>
  </conditionalFormatting>
  <conditionalFormatting sqref="B46">
    <cfRule type="cellIs" dxfId="148" priority="43" stopIfTrue="1" operator="equal">
      <formula>0</formula>
    </cfRule>
  </conditionalFormatting>
  <conditionalFormatting sqref="C48:S48">
    <cfRule type="cellIs" dxfId="147" priority="42" stopIfTrue="1" operator="equal">
      <formula>0</formula>
    </cfRule>
  </conditionalFormatting>
  <conditionalFormatting sqref="AG53:AK53 AM53:AO53">
    <cfRule type="cellIs" dxfId="146" priority="3" stopIfTrue="1" operator="equal">
      <formula>0</formula>
    </cfRule>
  </conditionalFormatting>
  <conditionalFormatting sqref="W48:AK48 AM48:BE48">
    <cfRule type="cellIs" dxfId="145" priority="40" stopIfTrue="1" operator="equal">
      <formula>0</formula>
    </cfRule>
  </conditionalFormatting>
  <conditionalFormatting sqref="AG48:AK48 AM48:AO48">
    <cfRule type="cellIs" dxfId="144" priority="39" stopIfTrue="1" operator="equal">
      <formula>0</formula>
    </cfRule>
  </conditionalFormatting>
  <conditionalFormatting sqref="W54:AK54 AM54:BE54">
    <cfRule type="cellIs" dxfId="143" priority="18" stopIfTrue="1" operator="equal">
      <formula>0</formula>
    </cfRule>
  </conditionalFormatting>
  <conditionalFormatting sqref="C51:S51 AM51:BE51 W51:AK51">
    <cfRule type="cellIs" dxfId="142" priority="36" stopIfTrue="1" operator="equal">
      <formula>0</formula>
    </cfRule>
  </conditionalFormatting>
  <conditionalFormatting sqref="AG51:AK51 AM51:AO51">
    <cfRule type="cellIs" dxfId="141" priority="35" stopIfTrue="1" operator="equal">
      <formula>0</formula>
    </cfRule>
  </conditionalFormatting>
  <conditionalFormatting sqref="B49:S49 AM49:BE49 W49:AK49">
    <cfRule type="cellIs" dxfId="140" priority="34" stopIfTrue="1" operator="equal">
      <formula>0</formula>
    </cfRule>
  </conditionalFormatting>
  <conditionalFormatting sqref="AG49:AK49 AM49:AO49">
    <cfRule type="cellIs" dxfId="139" priority="33" stopIfTrue="1" operator="equal">
      <formula>0</formula>
    </cfRule>
  </conditionalFormatting>
  <conditionalFormatting sqref="AE53:AK53 AM53:BE53">
    <cfRule type="cellIs" dxfId="138" priority="4" stopIfTrue="1" operator="equal">
      <formula>0</formula>
    </cfRule>
  </conditionalFormatting>
  <conditionalFormatting sqref="B53:S53">
    <cfRule type="cellIs" dxfId="137" priority="24" stopIfTrue="1" operator="equal">
      <formula>0</formula>
    </cfRule>
  </conditionalFormatting>
  <conditionalFormatting sqref="C52:S52 AM52:BE52 W52:AK52">
    <cfRule type="cellIs" dxfId="136" priority="22" stopIfTrue="1" operator="equal">
      <formula>0</formula>
    </cfRule>
  </conditionalFormatting>
  <conditionalFormatting sqref="AG52:AK52 AM52:AO52">
    <cfRule type="cellIs" dxfId="135" priority="21" stopIfTrue="1" operator="equal">
      <formula>0</formula>
    </cfRule>
  </conditionalFormatting>
  <conditionalFormatting sqref="V51">
    <cfRule type="cellIs" dxfId="134" priority="13" stopIfTrue="1" operator="equal">
      <formula>0</formula>
    </cfRule>
  </conditionalFormatting>
  <conditionalFormatting sqref="AG54:AK54 AM54:AO54">
    <cfRule type="cellIs" dxfId="133" priority="17" stopIfTrue="1" operator="equal">
      <formula>0</formula>
    </cfRule>
  </conditionalFormatting>
  <conditionalFormatting sqref="V50">
    <cfRule type="cellIs" dxfId="132" priority="15" stopIfTrue="1" operator="equal">
      <formula>0</formula>
    </cfRule>
  </conditionalFormatting>
  <conditionalFormatting sqref="T49:V49">
    <cfRule type="cellIs" dxfId="131" priority="14" stopIfTrue="1" operator="equal">
      <formula>0</formula>
    </cfRule>
  </conditionalFormatting>
  <conditionalFormatting sqref="V53">
    <cfRule type="cellIs" dxfId="130" priority="12" stopIfTrue="1" operator="equal">
      <formula>0</formula>
    </cfRule>
  </conditionalFormatting>
  <conditionalFormatting sqref="T52:V52">
    <cfRule type="cellIs" dxfId="129" priority="11" stopIfTrue="1" operator="equal">
      <formula>0</formula>
    </cfRule>
  </conditionalFormatting>
  <conditionalFormatting sqref="V54">
    <cfRule type="cellIs" dxfId="128" priority="10" stopIfTrue="1" operator="equal">
      <formula>0</formula>
    </cfRule>
  </conditionalFormatting>
  <conditionalFormatting sqref="B52">
    <cfRule type="cellIs" dxfId="127" priority="8" stopIfTrue="1" operator="equal">
      <formula>0</formula>
    </cfRule>
  </conditionalFormatting>
  <conditionalFormatting sqref="W53:AD53">
    <cfRule type="cellIs" dxfId="126" priority="7" stopIfTrue="1" operator="equal">
      <formula>0</formula>
    </cfRule>
  </conditionalFormatting>
  <conditionalFormatting sqref="AO41">
    <cfRule type="cellIs" dxfId="125" priority="2" stopIfTrue="1" operator="equal">
      <formula>0</formula>
    </cfRule>
  </conditionalFormatting>
  <conditionalFormatting sqref="AO41">
    <cfRule type="cellIs" dxfId="124" priority="1" stopIfTrue="1" operator="equal">
      <formula>0</formula>
    </cfRule>
  </conditionalFormatting>
  <pageMargins left="1.5748031496062993" right="0.15748031496062992" top="0.39370078740157483" bottom="0.19685039370078741" header="0" footer="0"/>
  <pageSetup paperSize="9" scale="1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12</vt:i4>
      </vt:variant>
    </vt:vector>
  </HeadingPairs>
  <TitlesOfParts>
    <vt:vector size="18" baseType="lpstr">
      <vt:lpstr>I курс</vt:lpstr>
      <vt:lpstr>II курс</vt:lpstr>
      <vt:lpstr>ІІІ курс (блок 1)</vt:lpstr>
      <vt:lpstr>ІІІ курс (блок 2)</vt:lpstr>
      <vt:lpstr>IV курс (блок 1)</vt:lpstr>
      <vt:lpstr>IV курс (блок 2)</vt:lpstr>
      <vt:lpstr>'I курс'!коеф</vt:lpstr>
      <vt:lpstr>'II курс'!коеф</vt:lpstr>
      <vt:lpstr>'IV курс (блок 1)'!коеф</vt:lpstr>
      <vt:lpstr>'IV курс (блок 2)'!коеф</vt:lpstr>
      <vt:lpstr>'ІІІ курс (блок 1)'!коеф</vt:lpstr>
      <vt:lpstr>'ІІІ курс (блок 2)'!коеф</vt:lpstr>
      <vt:lpstr>'I курс'!Область_друку</vt:lpstr>
      <vt:lpstr>'II курс'!Область_друку</vt:lpstr>
      <vt:lpstr>'IV курс (блок 1)'!Область_друку</vt:lpstr>
      <vt:lpstr>'IV курс (блок 2)'!Область_друку</vt:lpstr>
      <vt:lpstr>'ІІІ курс (блок 1)'!Область_друку</vt:lpstr>
      <vt:lpstr>'ІІІ курс (блок 2)'!Область_друку</vt:lpstr>
    </vt:vector>
  </TitlesOfParts>
  <Company>К П 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Windows User</cp:lastModifiedBy>
  <cp:lastPrinted>2020-06-30T09:39:34Z</cp:lastPrinted>
  <dcterms:created xsi:type="dcterms:W3CDTF">2014-01-13T08:19:54Z</dcterms:created>
  <dcterms:modified xsi:type="dcterms:W3CDTF">2020-07-02T06:40:59Z</dcterms:modified>
</cp:coreProperties>
</file>